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EPOL - EQLIC\PROCESSOS\2021\Projeto Executivo de Segurança Eletrônica (CFTV) 2021\Pós PFN\Edital e Anexos\Anexo I . TR e apêndices pós PGFN\Anexos ao TR pós PGFN\Apêndice IV TR - Preench. Licitante\"/>
    </mc:Choice>
  </mc:AlternateContent>
  <xr:revisionPtr revIDLastSave="0" documentId="13_ncr:1_{EF770A3E-62DB-4755-8A6E-9959D170DFBB}" xr6:coauthVersionLast="47" xr6:coauthVersionMax="47" xr10:uidLastSave="{00000000-0000-0000-0000-000000000000}"/>
  <bookViews>
    <workbookView xWindow="-110" yWindow="-110" windowWidth="19420" windowHeight="10420" xr2:uid="{A372F167-3BD1-4C5C-9C1F-4FABB6142AA6}"/>
  </bookViews>
  <sheets>
    <sheet name="planilha de custos" sheetId="8" r:id="rId1"/>
    <sheet name="Cronograma físico-financeiro" sheetId="11" r:id="rId2"/>
  </sheets>
  <definedNames>
    <definedName name="_xlnm.Print_Area" localSheetId="1">'Cronograma físico-financeiro'!$A$4:$AG$41</definedName>
    <definedName name="_xlnm.Print_Area" localSheetId="0">'planilha de custos'!$A$5:$K$74</definedName>
    <definedName name="_xlnm.Print_Titles" localSheetId="0">'planilha de custos'!$5:$6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5" i="8" l="1"/>
  <c r="F54" i="8"/>
  <c r="H55" i="8"/>
  <c r="H54" i="8"/>
  <c r="H53" i="8" l="1"/>
  <c r="H56" i="8" s="1"/>
  <c r="G56" i="8"/>
  <c r="F56" i="8"/>
  <c r="AF27" i="11" l="1"/>
  <c r="AD27" i="11"/>
  <c r="AB27" i="11"/>
  <c r="Z27" i="11"/>
  <c r="X27" i="11"/>
  <c r="V27" i="11"/>
  <c r="T27" i="11"/>
  <c r="R27" i="11"/>
  <c r="P27" i="11"/>
  <c r="L27" i="11"/>
  <c r="H27" i="11"/>
  <c r="D27" i="11"/>
  <c r="C26" i="11"/>
  <c r="C23" i="11"/>
  <c r="AF11" i="11"/>
  <c r="AD11" i="11"/>
  <c r="AB11" i="11"/>
  <c r="Z11" i="11"/>
  <c r="X11" i="11"/>
  <c r="V11" i="11"/>
  <c r="T11" i="11"/>
  <c r="R11" i="11"/>
  <c r="P11" i="11"/>
  <c r="G69" i="8"/>
  <c r="G73" i="8" s="1"/>
  <c r="G57" i="8" s="1"/>
  <c r="P8" i="8"/>
  <c r="P9" i="8"/>
  <c r="P10" i="8"/>
  <c r="P11" i="8"/>
  <c r="P12" i="8"/>
  <c r="P13" i="8"/>
  <c r="P14" i="8"/>
  <c r="P15" i="8"/>
  <c r="P16" i="8"/>
  <c r="P17" i="8"/>
  <c r="P18" i="8"/>
  <c r="P19" i="8"/>
  <c r="P7" i="8"/>
  <c r="Q22" i="8"/>
  <c r="Q24" i="8" s="1"/>
  <c r="H48" i="8" l="1"/>
  <c r="P20" i="8"/>
  <c r="Q9" i="8" s="1"/>
  <c r="G46" i="8"/>
  <c r="H46" i="8"/>
  <c r="C42" i="8"/>
  <c r="G42" i="8" s="1"/>
  <c r="C45" i="8"/>
  <c r="G45" i="8" s="1"/>
  <c r="C44" i="8"/>
  <c r="G44" i="8" s="1"/>
  <c r="C43" i="8"/>
  <c r="G43" i="8" s="1"/>
  <c r="H40" i="8"/>
  <c r="G40" i="8"/>
  <c r="G35" i="8"/>
  <c r="I35" i="8" s="1"/>
  <c r="C30" i="8"/>
  <c r="C31" i="8" s="1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22" i="8"/>
  <c r="H23" i="8"/>
  <c r="H24" i="8"/>
  <c r="H25" i="8"/>
  <c r="H26" i="8"/>
  <c r="H27" i="8"/>
  <c r="H37" i="8"/>
  <c r="H38" i="8"/>
  <c r="H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I21" i="8" s="1"/>
  <c r="G22" i="8"/>
  <c r="G23" i="8"/>
  <c r="G24" i="8"/>
  <c r="G25" i="8"/>
  <c r="G26" i="8"/>
  <c r="G27" i="8"/>
  <c r="G28" i="8"/>
  <c r="I28" i="8" s="1"/>
  <c r="G32" i="8"/>
  <c r="I32" i="8" s="1"/>
  <c r="G33" i="8"/>
  <c r="I33" i="8" s="1"/>
  <c r="G34" i="8"/>
  <c r="I34" i="8" s="1"/>
  <c r="G37" i="8"/>
  <c r="G38" i="8"/>
  <c r="G7" i="8"/>
  <c r="AG31" i="11" l="1"/>
  <c r="W31" i="11"/>
  <c r="AC31" i="11"/>
  <c r="U15" i="11"/>
  <c r="AG15" i="11"/>
  <c r="AC15" i="11"/>
  <c r="N31" i="11"/>
  <c r="S31" i="11"/>
  <c r="J31" i="11"/>
  <c r="S15" i="11"/>
  <c r="AA15" i="11"/>
  <c r="AE31" i="11"/>
  <c r="AE29" i="11"/>
  <c r="F31" i="11"/>
  <c r="AE13" i="11"/>
  <c r="AA13" i="11"/>
  <c r="W13" i="11"/>
  <c r="S30" i="11"/>
  <c r="W29" i="11"/>
  <c r="J30" i="11"/>
  <c r="U14" i="11"/>
  <c r="AG13" i="11"/>
  <c r="AA14" i="11"/>
  <c r="Y31" i="11"/>
  <c r="Q15" i="11"/>
  <c r="AE15" i="11"/>
  <c r="W15" i="11"/>
  <c r="AA30" i="11"/>
  <c r="Y15" i="11"/>
  <c r="AC29" i="11"/>
  <c r="AE30" i="11"/>
  <c r="U29" i="11"/>
  <c r="U30" i="11"/>
  <c r="Q29" i="11"/>
  <c r="AA31" i="11"/>
  <c r="AG14" i="11"/>
  <c r="Y29" i="11"/>
  <c r="AC30" i="11"/>
  <c r="Q14" i="11"/>
  <c r="Y30" i="11"/>
  <c r="N30" i="11"/>
  <c r="S14" i="11"/>
  <c r="AE14" i="11"/>
  <c r="AC13" i="11"/>
  <c r="Q30" i="11"/>
  <c r="AG30" i="11"/>
  <c r="Y13" i="11"/>
  <c r="F30" i="11"/>
  <c r="N29" i="11"/>
  <c r="AG29" i="11"/>
  <c r="U31" i="11"/>
  <c r="J29" i="11"/>
  <c r="W30" i="11"/>
  <c r="Y14" i="11"/>
  <c r="AC14" i="11"/>
  <c r="Q31" i="11"/>
  <c r="AA29" i="11"/>
  <c r="F29" i="11"/>
  <c r="S29" i="11"/>
  <c r="W14" i="11"/>
  <c r="H57" i="8"/>
  <c r="H59" i="8" s="1"/>
  <c r="Q12" i="8"/>
  <c r="Q16" i="8"/>
  <c r="Q14" i="8"/>
  <c r="Q19" i="8"/>
  <c r="Q13" i="8"/>
  <c r="H42" i="8"/>
  <c r="I42" i="8" s="1"/>
  <c r="Q11" i="8"/>
  <c r="Q15" i="8"/>
  <c r="Q18" i="8"/>
  <c r="Q7" i="8"/>
  <c r="Q8" i="8"/>
  <c r="Q10" i="8"/>
  <c r="Q17" i="8"/>
  <c r="H44" i="8"/>
  <c r="I44" i="8" s="1"/>
  <c r="H43" i="8"/>
  <c r="I43" i="8" s="1"/>
  <c r="I40" i="8"/>
  <c r="C10" i="11" s="1"/>
  <c r="I46" i="8"/>
  <c r="H45" i="8"/>
  <c r="I45" i="8" s="1"/>
  <c r="G31" i="8"/>
  <c r="I31" i="8" s="1"/>
  <c r="G30" i="8"/>
  <c r="I30" i="8" s="1"/>
  <c r="I17" i="8"/>
  <c r="I9" i="8"/>
  <c r="I13" i="8"/>
  <c r="I23" i="8"/>
  <c r="I7" i="8"/>
  <c r="I38" i="8"/>
  <c r="I16" i="8"/>
  <c r="I12" i="8"/>
  <c r="I8" i="8"/>
  <c r="I19" i="8"/>
  <c r="I15" i="8"/>
  <c r="I11" i="8"/>
  <c r="I18" i="8"/>
  <c r="I14" i="8"/>
  <c r="I10" i="8"/>
  <c r="I37" i="8"/>
  <c r="I27" i="8"/>
  <c r="I26" i="8"/>
  <c r="I25" i="8"/>
  <c r="I24" i="8"/>
  <c r="I22" i="8"/>
  <c r="I20" i="8"/>
  <c r="P16" i="11" l="1"/>
  <c r="P18" i="11" s="1"/>
  <c r="T16" i="11"/>
  <c r="T18" i="11" s="1"/>
  <c r="T32" i="11"/>
  <c r="T34" i="11" s="1"/>
  <c r="C7" i="11"/>
  <c r="E7" i="11" s="1"/>
  <c r="C8" i="11"/>
  <c r="V16" i="11"/>
  <c r="V18" i="11" s="1"/>
  <c r="H32" i="11"/>
  <c r="H34" i="11" s="1"/>
  <c r="C30" i="11"/>
  <c r="R16" i="11"/>
  <c r="R18" i="11" s="1"/>
  <c r="AF16" i="11"/>
  <c r="AF18" i="11" s="1"/>
  <c r="X16" i="11"/>
  <c r="X18" i="11" s="1"/>
  <c r="Z16" i="11"/>
  <c r="Z18" i="11" s="1"/>
  <c r="C29" i="11"/>
  <c r="C14" i="11"/>
  <c r="AD16" i="11"/>
  <c r="AD18" i="11" s="1"/>
  <c r="C13" i="11"/>
  <c r="AB16" i="11"/>
  <c r="AB18" i="11" s="1"/>
  <c r="C31" i="11"/>
  <c r="C15" i="11"/>
  <c r="O10" i="11"/>
  <c r="K10" i="11"/>
  <c r="M10" i="11"/>
  <c r="C9" i="11"/>
  <c r="L32" i="11"/>
  <c r="L34" i="11" s="1"/>
  <c r="P32" i="11"/>
  <c r="P34" i="11" s="1"/>
  <c r="D32" i="11"/>
  <c r="V32" i="11"/>
  <c r="V34" i="11" s="1"/>
  <c r="X32" i="11"/>
  <c r="X34" i="11" s="1"/>
  <c r="R32" i="11"/>
  <c r="R34" i="11" s="1"/>
  <c r="AB32" i="11"/>
  <c r="AB34" i="11" s="1"/>
  <c r="AD32" i="11"/>
  <c r="AD34" i="11" s="1"/>
  <c r="AF32" i="11"/>
  <c r="AF34" i="11" s="1"/>
  <c r="Z32" i="11"/>
  <c r="Z34" i="11" s="1"/>
  <c r="H47" i="8"/>
  <c r="G47" i="8"/>
  <c r="Q25" i="8"/>
  <c r="Q26" i="8" s="1"/>
  <c r="R5" i="8" s="1"/>
  <c r="C16" i="11" l="1"/>
  <c r="M9" i="11"/>
  <c r="L11" i="11" s="1"/>
  <c r="L18" i="11" s="1"/>
  <c r="K9" i="11"/>
  <c r="D34" i="11"/>
  <c r="C34" i="11" s="1"/>
  <c r="C32" i="11"/>
  <c r="I47" i="8"/>
  <c r="R8" i="8"/>
  <c r="S8" i="8" s="1"/>
  <c r="R12" i="8"/>
  <c r="S12" i="8" s="1"/>
  <c r="R16" i="8"/>
  <c r="S16" i="8" s="1"/>
  <c r="R14" i="8"/>
  <c r="S14" i="8" s="1"/>
  <c r="R10" i="8"/>
  <c r="S10" i="8" s="1"/>
  <c r="R18" i="8"/>
  <c r="S18" i="8" s="1"/>
  <c r="R9" i="8"/>
  <c r="S9" i="8" s="1"/>
  <c r="R13" i="8"/>
  <c r="S13" i="8" s="1"/>
  <c r="R17" i="8"/>
  <c r="S17" i="8" s="1"/>
  <c r="R15" i="8"/>
  <c r="S15" i="8" s="1"/>
  <c r="R19" i="8"/>
  <c r="S19" i="8" s="1"/>
  <c r="R11" i="8"/>
  <c r="S11" i="8" s="1"/>
  <c r="R7" i="8"/>
  <c r="S7" i="8" s="1"/>
  <c r="K8" i="11" l="1"/>
  <c r="G8" i="11"/>
  <c r="D11" i="11" s="1"/>
  <c r="D18" i="11" s="1"/>
  <c r="C11" i="11"/>
  <c r="I8" i="11"/>
  <c r="I48" i="8"/>
  <c r="C27" i="11" s="1"/>
  <c r="I49" i="8" l="1"/>
  <c r="H11" i="11"/>
  <c r="H18" i="11" s="1"/>
  <c r="C18" i="11" s="1"/>
  <c r="C36" i="11" s="1"/>
  <c r="H60" i="8" l="1"/>
</calcChain>
</file>

<file path=xl/sharedStrings.xml><?xml version="1.0" encoding="utf-8"?>
<sst xmlns="http://schemas.openxmlformats.org/spreadsheetml/2006/main" count="326" uniqueCount="180">
  <si>
    <t>Item</t>
  </si>
  <si>
    <t>Descrição</t>
  </si>
  <si>
    <t>Bateria selada 12V / 7 AH</t>
  </si>
  <si>
    <t>Sensor infravermelho passivo</t>
  </si>
  <si>
    <t>Central de alarme monitorada, dupla via de comunicação</t>
  </si>
  <si>
    <t>Receptor para botão de pânico remoto</t>
  </si>
  <si>
    <t>Acionador remoto de pânico</t>
  </si>
  <si>
    <t>Sirene externa 120dB</t>
  </si>
  <si>
    <t>Patch cord Cat6e de 1,5m</t>
  </si>
  <si>
    <t>Treinamento operacional</t>
  </si>
  <si>
    <t>Sensor infravermelho ativo duplo feixe com suporte</t>
  </si>
  <si>
    <t>Gravador digital de imagens em rede, 32 canais IP, H.265, Interface Gigabit Ethernet, Onvif</t>
  </si>
  <si>
    <t>HD de 8TB 7200 RPM SATA 6Gbps</t>
  </si>
  <si>
    <t>Switch 16 portas Fast Ethernet PoE + 10/100/1000 + 1 porta Gigabit uplink</t>
  </si>
  <si>
    <t>QDE</t>
  </si>
  <si>
    <t>Câmera de rede (IP) tipo fisheye de 5.0 Megapixel, com lente fixa de 1.4mm, compressão H.264 e H.265, 30 fps, 3 streams, IP-67, Alimentação PoE, padrão ONVIF, com suporte de fixação</t>
  </si>
  <si>
    <t>SERVIÇOS MENSAIS</t>
  </si>
  <si>
    <t>Monitoramento remoto de alarmes e imagens, com envio de pronta-resposta em caso de disparos ou eventos de risco.</t>
  </si>
  <si>
    <t>Link de dados de fibra ótica em banda larga e chip de comunicação para dupla-via de comunicação do alarme</t>
  </si>
  <si>
    <t>Projeto executivo e documentação técnica</t>
  </si>
  <si>
    <t>Câmera de rede (IP) tipo bullet de 2.0 Megapixel, Full Color, com lente fixa de 3.6, IR 20 metros, DWDR de 60bB, compressão H.264 e H.265, 1 a 30 fps, 2 streams, IP67, Alimentação PoE, padrão ONVIF perfis S e T</t>
  </si>
  <si>
    <t>Câmera de rede (IP) tipo DOME de 2.0 Megapixel, Full Color, com lente fixa de 2.8, IR 20 metros, DWDR de 60bB, compressão H.264 e H.265, 1 a 30 fps, 2 streams, IP67, Alimentação PoE, padrão ONVIF perfis S e T</t>
  </si>
  <si>
    <t>Manutenção preventiva trimestral e corretiva em até 1 dia útil em sistema de CFTV composto por 93 câmeras IP e demais equipamentos, e alarme de intrusão e pânico</t>
  </si>
  <si>
    <t>Miscelâneas (buchas, parafusos, material para acabamento, gesso, cabos diversos, régua de tomadas, etc...)</t>
  </si>
  <si>
    <t>Preço Unitário</t>
  </si>
  <si>
    <t>Mão de obra de instalação, comissionamento, certificação dos cabeamento, desmobilização do parque legado e recomposição de alvenaria</t>
  </si>
  <si>
    <t>Unidade</t>
  </si>
  <si>
    <t>Referência de preço</t>
  </si>
  <si>
    <t>PÇ</t>
  </si>
  <si>
    <t>m</t>
  </si>
  <si>
    <t>Abraçadeira de nylon</t>
  </si>
  <si>
    <t>Parafuso rosca soberba zincado cabeça chata 1.1/2"</t>
  </si>
  <si>
    <t>Bucha de nylon sem aba S8</t>
  </si>
  <si>
    <t>Tomada 2P+T (cjto montado para sobrepor)</t>
  </si>
  <si>
    <t>Vergalhão zincado rosca total 1/4"</t>
  </si>
  <si>
    <t>Engenheiro Eletricista</t>
  </si>
  <si>
    <t>H</t>
  </si>
  <si>
    <t>Desenhista Projetista</t>
  </si>
  <si>
    <t>Eletrotécnico</t>
  </si>
  <si>
    <t>Eletricista</t>
  </si>
  <si>
    <t>ELETRODUTO DE AÇO GALVANIZADO, CLASSE LEVE, DN 25 MM (1), APARENTE, INSTALADO EM TETO - FORNECIMENTO E INSTALAÇÃO. AF_11/2016_P</t>
  </si>
  <si>
    <t>SUPORTE PARA ELETROCALHA LISA OU PERFURADA EM AÇO GALVANIZADO, LARGURA 200 OU 400 MM E ALTURA 50 MM, ESPAÇADO A CADA 1,5 M, EM PERFILADO DE SEÇÃO 38X76 MM, POR METRO DE ELETRECOLHA FIXADA. AF_07/2017</t>
  </si>
  <si>
    <t>CABO ELETRÔNICO CATEGORIA 6, INSTALADO EM EDIFICAÇÃO INSTITUCIONAL - FORNECIMENTO E INSTALAÇÃO. AF_11/2019</t>
  </si>
  <si>
    <t>PATCH PANEL 24 PORTAS, CATEGORIA 6 - FORNECIMENTO E INSTALAÇÃO. AF_11/2019</t>
  </si>
  <si>
    <t>TOMADA DE REDE RJ45 - FORNECIMENTO E INSTALAÇÃO. AF_11/2019</t>
  </si>
  <si>
    <t>CUSTO UNITÁRIO (R$)</t>
  </si>
  <si>
    <t>CUSTO TOTAL (R$)</t>
  </si>
  <si>
    <t>Observação</t>
  </si>
  <si>
    <t>FIXAÇÃO DE ELETROCALHAS ATÉ 150MM DE LARGURA, COM ABRAÇADEIRA METÁLICA RÍGIDA TIPO D 1/2, FIXADA EM PERFILADO EM LAJE. AF_05/2015</t>
  </si>
  <si>
    <t>Material</t>
  </si>
  <si>
    <t>Mão de obra</t>
  </si>
  <si>
    <t>TOTAL</t>
  </si>
  <si>
    <t>15.1</t>
  </si>
  <si>
    <t>15.2</t>
  </si>
  <si>
    <t>Cabo telefônico CCI 50, 4 pares, sem blindagem, Edificação institucional, Fornecimento e Instalação</t>
  </si>
  <si>
    <t>21.1</t>
  </si>
  <si>
    <t>21.2</t>
  </si>
  <si>
    <t>21.3</t>
  </si>
  <si>
    <t>21.4</t>
  </si>
  <si>
    <t>21.5</t>
  </si>
  <si>
    <t>22.1</t>
  </si>
  <si>
    <t>22.2</t>
  </si>
  <si>
    <t>21.6</t>
  </si>
  <si>
    <t>Fita Isolante - Rolo de 20M</t>
  </si>
  <si>
    <t>SINAPI 10/2021</t>
  </si>
  <si>
    <t>23.1</t>
  </si>
  <si>
    <t>Eletrocalha perfurada tipo U, 100/50, sem tampa</t>
  </si>
  <si>
    <t>24.1</t>
  </si>
  <si>
    <t>24.2</t>
  </si>
  <si>
    <t>24.3</t>
  </si>
  <si>
    <t>Auxiliar de eletricista</t>
  </si>
  <si>
    <t>24.4</t>
  </si>
  <si>
    <t>Gesseiro</t>
  </si>
  <si>
    <t>SUBTOTAL - ITENS DE FORNECIMENTO E INSTALAÇÃO</t>
  </si>
  <si>
    <t>BDI</t>
  </si>
  <si>
    <t>PESO</t>
  </si>
  <si>
    <t>QxP</t>
  </si>
  <si>
    <t>Indice</t>
  </si>
  <si>
    <t>Preço total</t>
  </si>
  <si>
    <t>MEMÓRIA DE CALCULO DE MÃO DE OBRA</t>
  </si>
  <si>
    <t>Total sem BDI</t>
  </si>
  <si>
    <t>B.D.I</t>
  </si>
  <si>
    <t>VALOR TOTAL M.O Orçada</t>
  </si>
  <si>
    <t>Itens já previstos na SINAPI</t>
  </si>
  <si>
    <t>Total a distribuir em equip:</t>
  </si>
  <si>
    <t>Periodicidade</t>
  </si>
  <si>
    <t>Equação adotada</t>
  </si>
  <si>
    <t>Onde:</t>
  </si>
  <si>
    <t>AC</t>
  </si>
  <si>
    <t>S</t>
  </si>
  <si>
    <t>R</t>
  </si>
  <si>
    <t>G</t>
  </si>
  <si>
    <t>DF</t>
  </si>
  <si>
    <t>L</t>
  </si>
  <si>
    <t>I</t>
  </si>
  <si>
    <t>Administração Central</t>
  </si>
  <si>
    <t>Seguros</t>
  </si>
  <si>
    <t>Riscos</t>
  </si>
  <si>
    <t>Garantias</t>
  </si>
  <si>
    <t>Despesas Financeiras</t>
  </si>
  <si>
    <t>Lucro</t>
  </si>
  <si>
    <t>Impostos</t>
  </si>
  <si>
    <t>ISS</t>
  </si>
  <si>
    <t>PIS</t>
  </si>
  <si>
    <t>COFINS</t>
  </si>
  <si>
    <t>COMPOSIÇÃO DO B.D.I (Referência: Acórdão 2622/2013 - TCU - Plenário)</t>
  </si>
  <si>
    <t>Observação:</t>
  </si>
  <si>
    <t>Para formação do preço unitário dos itens não previstos na tabela SINAPI, foi calculada a média dos valores obtidos atraves de cotação no mercado</t>
  </si>
  <si>
    <t>Mês 1</t>
  </si>
  <si>
    <t>Atividade</t>
  </si>
  <si>
    <t>Elaboração de projeto executivo e documentação técnica</t>
  </si>
  <si>
    <t>Treinamento Operacional</t>
  </si>
  <si>
    <t>Valor</t>
  </si>
  <si>
    <t>%</t>
  </si>
  <si>
    <t>R$</t>
  </si>
  <si>
    <t>Fornecimento e instalação da infraestrutura e cabeamento</t>
  </si>
  <si>
    <t>Instalação e comissionamento dos equipamentos, e desmobilização do parque legado</t>
  </si>
  <si>
    <t>TOTAL ITENS DE FORNECIMENTO E INSTALAÇÃO</t>
  </si>
  <si>
    <t>Manutenção preventiva e corretiva</t>
  </si>
  <si>
    <t>Monitoramento e pronta-resposta</t>
  </si>
  <si>
    <t>Link de dados e chip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</si>
  <si>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</si>
  <si>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</si>
  <si>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</si>
  <si>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</si>
  <si>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</si>
  <si>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</si>
  <si>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</si>
  <si>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</si>
  <si>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</si>
  <si>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</si>
  <si>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</si>
  <si>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Mês 13</t>
  </si>
  <si>
    <t>Mês 14</t>
  </si>
  <si>
    <t>Mês 15</t>
  </si>
  <si>
    <t>Mês 16</t>
  </si>
  <si>
    <t>TOTAL A SER PAGO PELA RFB (Mês 1 a 12)</t>
  </si>
  <si>
    <t>Mês 17</t>
  </si>
  <si>
    <t>Mês 18</t>
  </si>
  <si>
    <t>Mês 19</t>
  </si>
  <si>
    <t>Mês 20</t>
  </si>
  <si>
    <t>Mês 21</t>
  </si>
  <si>
    <t>Mês 22</t>
  </si>
  <si>
    <t>Mês 23</t>
  </si>
  <si>
    <t>Mês 24</t>
  </si>
  <si>
    <t>TOTAL A SER PAGO PELA RFB (Mês 13 a 24)</t>
  </si>
  <si>
    <t>1º Quinzena</t>
  </si>
  <si>
    <t>2º Quinzena</t>
  </si>
  <si>
    <t>3º Quinzena</t>
  </si>
  <si>
    <t>4º Quinzena</t>
  </si>
  <si>
    <t>5º Quinzena</t>
  </si>
  <si>
    <t>6º Quinzena</t>
  </si>
  <si>
    <t>TOTAL PREVISTO PARA A CONTRATAÇÃO:</t>
  </si>
  <si>
    <t>GARANTIA DE INSTALAÇÃO</t>
  </si>
  <si>
    <t>TOTAL EM SERVIÇOS MENSAIS (Mês 1 a 12)</t>
  </si>
  <si>
    <t>TOTAL EM SERVIÇOS MENSAIS (Mês 13 a 24)</t>
  </si>
  <si>
    <t>Valor TOTAL</t>
  </si>
  <si>
    <t>Sr. Licitante, preencher somente as células com cor de fundo preenchida em amarelo.</t>
  </si>
  <si>
    <t>-</t>
  </si>
  <si>
    <t>Mensal, a partir do 7º mês de contrato.</t>
  </si>
  <si>
    <t>Mensal, a partir do 4º mês de contrato.</t>
  </si>
  <si>
    <t>Preço 4º ao 6º mês</t>
  </si>
  <si>
    <t>Preço 1º ao 3º mês</t>
  </si>
  <si>
    <t>Preço 7º ao 24º mês</t>
  </si>
  <si>
    <t>*Instalação</t>
  </si>
  <si>
    <t>**Garantia</t>
  </si>
  <si>
    <t>*</t>
  </si>
  <si>
    <t>Total 24 meses</t>
  </si>
  <si>
    <t>Obs.</t>
  </si>
  <si>
    <r>
      <t xml:space="preserve">Sr. Licitante, preecher somente as </t>
    </r>
    <r>
      <rPr>
        <b/>
        <sz val="10"/>
        <color theme="1"/>
        <rFont val="Calibri"/>
        <family val="2"/>
        <scheme val="minor"/>
      </rPr>
      <t>células com cor de fundo em amarelo,</t>
    </r>
    <r>
      <rPr>
        <sz val="10"/>
        <color theme="1"/>
        <rFont val="Calibri"/>
        <family val="2"/>
        <scheme val="minor"/>
      </rPr>
      <t xml:space="preserve"> obsrvando que os serviços de manutenção serão iniciados </t>
    </r>
    <r>
      <rPr>
        <b/>
        <sz val="10"/>
        <color theme="1"/>
        <rFont val="Calibri"/>
        <family val="2"/>
        <scheme val="minor"/>
      </rPr>
      <t>após o prazo de garantia dos equipamentos.</t>
    </r>
  </si>
  <si>
    <t>Sr. Licitante, preecher somente as células com cor de fundo em amarelo, obsrervando que os serviços de monitoramento remoto serão iniciados após o prazo de instalação dos sistemas.</t>
  </si>
  <si>
    <t>Sr. Licitante, preecher somente as células com cor de fundo em amarelo, obsrervando que os serviços de internet para transmissão de imagens serão iniciados após o prazo de instalação dos sistemas.</t>
  </si>
  <si>
    <t>Sr. Licitante, os valores informados neste cronograma são reflexo dos valores preenchidos nas  células "em amarelo" da 'planilha de custos'!</t>
  </si>
  <si>
    <t>ITEM 1 -VALOR TOTAL MÁXIMO ESTIMADO PARA FORNECIMENTO E INSTALAÇÃO  COM B.D.I</t>
  </si>
  <si>
    <t>ITEM 2 - VALOR TOTAL MÁXIMO ESTIMADO PARA PRESTAÇÃO DOS SERVIÇOS (ITEM 2) COM B.D.I</t>
  </si>
  <si>
    <t>VALOR TOTAL PROPOSTA ( TOTAL ITEM 1 + TOTAL ITEM 2)</t>
  </si>
  <si>
    <t>SUBTOTAL - Itens de prestação de serviços após instalação e garantia</t>
  </si>
  <si>
    <t>ALFÂNDEGA DA RECEITA FEDERAL DO BRASIL EM SÃO PAULO - ALF/SPO</t>
  </si>
  <si>
    <t>Pregão 07/2023</t>
  </si>
  <si>
    <t>Apêndice IV ao Termo de Referência: Planilh a de Custos e Formação de Preços a ser preenchida pelo licitatne (somente células em amarelo)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</si>
</sst>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[$R$-416]\ * #,##0.00_-;\-[$R$-416]\ * #,##0.00_-;_-[$R$-416]\ * &quot;-&quot;??_-;_-@_-"/>
    <numFmt numFmtId="165" formatCode="_-[$R$-416]\ * #,##0.00000_-;\-[$R$-416]\ * #,##0.00000_-;_-[$R$-416]\ 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6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7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3" fontId="4" fillId="0" borderId="1" xfId="0" applyNumberFormat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 indent="2"/>
    </xf>
    <xf numFmtId="164" fontId="4" fillId="0" borderId="1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1" fontId="7" fillId="0" borderId="0" xfId="0" applyNumberFormat="1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10" fontId="7" fillId="0" borderId="0" xfId="1" applyNumberFormat="1" applyFont="1" applyBorder="1" applyAlignment="1">
      <alignment horizontal="center" vertical="center"/>
    </xf>
    <xf numFmtId="43" fontId="7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indent="1"/>
    </xf>
    <xf numFmtId="0" fontId="5" fillId="0" borderId="1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/>
    </xf>
    <xf numFmtId="0" fontId="4" fillId="0" borderId="46" xfId="0" applyFont="1" applyBorder="1" applyAlignment="1">
      <alignment horizontal="center" vertical="center"/>
    </xf>
    <xf numFmtId="0" fontId="0" fillId="0" borderId="22" xfId="0" applyBorder="1"/>
    <xf numFmtId="0" fontId="4" fillId="0" borderId="22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5" fillId="0" borderId="18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4" fillId="0" borderId="19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43" fontId="4" fillId="0" borderId="3" xfId="0" applyNumberFormat="1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 wrapText="1"/>
    </xf>
    <xf numFmtId="43" fontId="4" fillId="0" borderId="6" xfId="0" applyNumberFormat="1" applyFont="1" applyBorder="1" applyAlignment="1">
      <alignment horizontal="center" vertical="center"/>
    </xf>
    <xf numFmtId="43" fontId="5" fillId="0" borderId="7" xfId="0" applyNumberFormat="1" applyFont="1" applyBorder="1" applyAlignment="1">
      <alignment horizontal="center" vertical="center"/>
    </xf>
    <xf numFmtId="43" fontId="4" fillId="0" borderId="4" xfId="0" applyNumberFormat="1" applyFont="1" applyBorder="1" applyAlignment="1">
      <alignment horizontal="center" vertical="center"/>
    </xf>
    <xf numFmtId="43" fontId="5" fillId="0" borderId="5" xfId="0" applyNumberFormat="1" applyFont="1" applyBorder="1" applyAlignment="1">
      <alignment horizontal="center" vertical="center"/>
    </xf>
    <xf numFmtId="43" fontId="4" fillId="0" borderId="5" xfId="0" applyNumberFormat="1" applyFont="1" applyBorder="1" applyAlignment="1">
      <alignment horizontal="center" vertical="center"/>
    </xf>
    <xf numFmtId="43" fontId="4" fillId="0" borderId="23" xfId="0" applyNumberFormat="1" applyFont="1" applyBorder="1" applyAlignment="1">
      <alignment horizontal="center" vertical="center"/>
    </xf>
    <xf numFmtId="43" fontId="4" fillId="0" borderId="24" xfId="0" applyNumberFormat="1" applyFont="1" applyBorder="1" applyAlignment="1">
      <alignment horizontal="center" vertical="center"/>
    </xf>
    <xf numFmtId="43" fontId="5" fillId="0" borderId="25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left" vertical="center" wrapText="1" indent="2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/>
    </xf>
    <xf numFmtId="164" fontId="5" fillId="0" borderId="30" xfId="0" applyNumberFormat="1" applyFont="1" applyBorder="1" applyAlignment="1">
      <alignment horizontal="center" vertical="center"/>
    </xf>
    <xf numFmtId="164" fontId="5" fillId="0" borderId="31" xfId="0" applyNumberFormat="1" applyFont="1" applyBorder="1" applyAlignment="1">
      <alignment horizontal="center" vertical="center"/>
    </xf>
    <xf numFmtId="164" fontId="5" fillId="0" borderId="27" xfId="0" applyNumberFormat="1" applyFont="1" applyBorder="1" applyAlignment="1">
      <alignment horizontal="center" vertical="center"/>
    </xf>
    <xf numFmtId="164" fontId="6" fillId="3" borderId="26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164" fontId="4" fillId="0" borderId="9" xfId="0" applyNumberFormat="1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9" fontId="4" fillId="0" borderId="0" xfId="1" applyFont="1" applyAlignment="1">
      <alignment horizontal="center" vertical="center"/>
    </xf>
    <xf numFmtId="9" fontId="4" fillId="0" borderId="0" xfId="1" applyFont="1" applyBorder="1" applyAlignment="1">
      <alignment horizontal="center" vertical="center"/>
    </xf>
    <xf numFmtId="43" fontId="4" fillId="0" borderId="0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43" fontId="5" fillId="0" borderId="0" xfId="0" applyNumberFormat="1" applyFont="1" applyFill="1" applyBorder="1" applyAlignment="1">
      <alignment vertical="center"/>
    </xf>
    <xf numFmtId="9" fontId="5" fillId="0" borderId="0" xfId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22" xfId="0" applyFont="1" applyFill="1" applyBorder="1" applyAlignment="1">
      <alignment horizontal="right" vertical="center"/>
    </xf>
    <xf numFmtId="0" fontId="5" fillId="0" borderId="46" xfId="0" applyFont="1" applyFill="1" applyBorder="1" applyAlignment="1">
      <alignment horizontal="center" vertical="center"/>
    </xf>
    <xf numFmtId="43" fontId="5" fillId="2" borderId="25" xfId="0" applyNumberFormat="1" applyFont="1" applyFill="1" applyBorder="1" applyAlignment="1">
      <alignment vertical="center"/>
    </xf>
    <xf numFmtId="0" fontId="5" fillId="0" borderId="0" xfId="0" applyFont="1" applyAlignment="1">
      <alignment horizontal="left" vertical="center"/>
    </xf>
    <xf numFmtId="9" fontId="11" fillId="0" borderId="37" xfId="1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9" fontId="11" fillId="0" borderId="24" xfId="1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29" xfId="0" applyFont="1" applyBorder="1" applyAlignment="1">
      <alignment horizontal="center" vertical="center"/>
    </xf>
    <xf numFmtId="0" fontId="11" fillId="0" borderId="30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3" fontId="6" fillId="2" borderId="25" xfId="0" applyNumberFormat="1" applyFont="1" applyFill="1" applyBorder="1" applyAlignment="1">
      <alignment vertical="center"/>
    </xf>
    <xf numFmtId="43" fontId="6" fillId="5" borderId="10" xfId="0" applyNumberFormat="1" applyFont="1" applyFill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43" fontId="6" fillId="2" borderId="35" xfId="0" applyNumberFormat="1" applyFont="1" applyFill="1" applyBorder="1" applyAlignment="1">
      <alignment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2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3" fontId="4" fillId="6" borderId="4" xfId="0" applyNumberFormat="1" applyFont="1" applyFill="1" applyBorder="1" applyAlignment="1">
      <alignment horizontal="center" vertical="center"/>
    </xf>
    <xf numFmtId="0" fontId="4" fillId="6" borderId="0" xfId="0" applyFont="1" applyFill="1" applyAlignment="1">
      <alignment horizontal="centerContinuous" vertical="center"/>
    </xf>
    <xf numFmtId="0" fontId="5" fillId="6" borderId="0" xfId="0" applyFont="1" applyFill="1" applyAlignment="1">
      <alignment horizontal="centerContinuous" vertical="center"/>
    </xf>
    <xf numFmtId="0" fontId="4" fillId="6" borderId="0" xfId="0" applyFont="1" applyFill="1" applyAlignment="1">
      <alignment horizontal="centerContinuous" vertical="center" wrapText="1"/>
    </xf>
    <xf numFmtId="43" fontId="4" fillId="6" borderId="7" xfId="0" applyNumberFormat="1" applyFont="1" applyFill="1" applyBorder="1" applyAlignment="1">
      <alignment horizontal="center" vertical="center"/>
    </xf>
    <xf numFmtId="43" fontId="4" fillId="6" borderId="5" xfId="0" applyNumberFormat="1" applyFont="1" applyFill="1" applyBorder="1" applyAlignment="1">
      <alignment horizontal="center" vertical="center"/>
    </xf>
    <xf numFmtId="10" fontId="5" fillId="7" borderId="1" xfId="0" applyNumberFormat="1" applyFont="1" applyFill="1" applyBorder="1" applyAlignment="1">
      <alignment horizontal="center" vertical="center"/>
    </xf>
    <xf numFmtId="10" fontId="4" fillId="6" borderId="1" xfId="1" applyNumberFormat="1" applyFont="1" applyFill="1" applyBorder="1" applyAlignment="1">
      <alignment horizontal="center" vertical="center"/>
    </xf>
    <xf numFmtId="43" fontId="4" fillId="6" borderId="23" xfId="0" applyNumberFormat="1" applyFont="1" applyFill="1" applyBorder="1" applyAlignment="1">
      <alignment horizontal="center" vertical="center"/>
    </xf>
    <xf numFmtId="43" fontId="4" fillId="6" borderId="25" xfId="0" applyNumberFormat="1" applyFont="1" applyFill="1" applyBorder="1" applyAlignment="1">
      <alignment horizontal="center" vertical="center"/>
    </xf>
    <xf numFmtId="164" fontId="4" fillId="0" borderId="0" xfId="0" applyNumberFormat="1" applyFont="1" applyBorder="1" applyAlignment="1">
      <alignment horizontal="left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Continuous" vertical="center" wrapText="1"/>
    </xf>
    <xf numFmtId="164" fontId="4" fillId="0" borderId="2" xfId="0" applyNumberFormat="1" applyFont="1" applyBorder="1" applyAlignment="1">
      <alignment horizontal="centerContinuous" vertical="center"/>
    </xf>
    <xf numFmtId="164" fontId="5" fillId="0" borderId="1" xfId="0" applyNumberFormat="1" applyFont="1" applyBorder="1" applyAlignment="1">
      <alignment horizontal="centerContinuous" vertical="center"/>
    </xf>
    <xf numFmtId="10" fontId="5" fillId="0" borderId="2" xfId="1" applyNumberFormat="1" applyFont="1" applyBorder="1" applyAlignment="1">
      <alignment horizontal="center" vertical="center"/>
    </xf>
    <xf numFmtId="0" fontId="6" fillId="3" borderId="8" xfId="0" applyFont="1" applyFill="1" applyBorder="1" applyAlignment="1">
      <alignment horizontal="centerContinuous" vertical="center" wrapText="1"/>
    </xf>
    <xf numFmtId="0" fontId="6" fillId="3" borderId="9" xfId="0" applyFont="1" applyFill="1" applyBorder="1" applyAlignment="1">
      <alignment horizontal="centerContinuous" vertical="center" wrapText="1"/>
    </xf>
    <xf numFmtId="164" fontId="6" fillId="3" borderId="10" xfId="0" applyNumberFormat="1" applyFont="1" applyFill="1" applyBorder="1" applyAlignment="1">
      <alignment horizontal="right" vertical="center" wrapText="1"/>
    </xf>
    <xf numFmtId="164" fontId="5" fillId="6" borderId="3" xfId="0" applyNumberFormat="1" applyFont="1" applyFill="1" applyBorder="1" applyAlignment="1">
      <alignment horizontal="center" vertical="center"/>
    </xf>
    <xf numFmtId="164" fontId="5" fillId="6" borderId="1" xfId="0" applyNumberFormat="1" applyFont="1" applyFill="1" applyBorder="1" applyAlignment="1">
      <alignment horizontal="center" vertical="center"/>
    </xf>
    <xf numFmtId="164" fontId="5" fillId="6" borderId="2" xfId="0" applyNumberFormat="1" applyFont="1" applyFill="1" applyBorder="1" applyAlignment="1">
      <alignment horizontal="center" vertical="center"/>
    </xf>
    <xf numFmtId="164" fontId="13" fillId="0" borderId="0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43" fontId="6" fillId="8" borderId="26" xfId="0" applyNumberFormat="1" applyFont="1" applyFill="1" applyBorder="1" applyAlignment="1">
      <alignment horizontal="center" vertical="center"/>
    </xf>
    <xf numFmtId="0" fontId="12" fillId="6" borderId="0" xfId="0" applyFont="1" applyFill="1" applyAlignment="1">
      <alignment horizontal="centerContinuous" vertical="center"/>
    </xf>
    <xf numFmtId="0" fontId="14" fillId="6" borderId="0" xfId="0" applyFont="1" applyFill="1" applyAlignment="1">
      <alignment horizontal="centerContinuous" vertical="center"/>
    </xf>
    <xf numFmtId="0" fontId="5" fillId="9" borderId="0" xfId="0" applyFont="1" applyFill="1" applyAlignment="1">
      <alignment horizontal="centerContinuous" vertical="center"/>
    </xf>
    <xf numFmtId="0" fontId="4" fillId="9" borderId="0" xfId="0" applyFont="1" applyFill="1" applyAlignment="1">
      <alignment horizontal="center" vertical="center"/>
    </xf>
    <xf numFmtId="43" fontId="11" fillId="10" borderId="7" xfId="0" applyNumberFormat="1" applyFont="1" applyFill="1" applyBorder="1" applyAlignment="1">
      <alignment horizontal="center" vertical="center"/>
    </xf>
    <xf numFmtId="9" fontId="11" fillId="10" borderId="29" xfId="1" applyFont="1" applyFill="1" applyBorder="1" applyAlignment="1">
      <alignment horizontal="center" vertical="center"/>
    </xf>
    <xf numFmtId="43" fontId="11" fillId="10" borderId="30" xfId="0" applyNumberFormat="1" applyFont="1" applyFill="1" applyBorder="1" applyAlignment="1">
      <alignment horizontal="center" vertical="center"/>
    </xf>
    <xf numFmtId="43" fontId="11" fillId="10" borderId="5" xfId="0" applyNumberFormat="1" applyFont="1" applyFill="1" applyBorder="1" applyAlignment="1">
      <alignment vertical="center"/>
    </xf>
    <xf numFmtId="9" fontId="11" fillId="10" borderId="1" xfId="1" applyFont="1" applyFill="1" applyBorder="1" applyAlignment="1">
      <alignment horizontal="center" vertical="center"/>
    </xf>
    <xf numFmtId="43" fontId="11" fillId="10" borderId="1" xfId="0" applyNumberFormat="1" applyFont="1" applyFill="1" applyBorder="1" applyAlignment="1">
      <alignment horizontal="center" vertical="center"/>
    </xf>
    <xf numFmtId="43" fontId="11" fillId="10" borderId="31" xfId="0" applyNumberFormat="1" applyFont="1" applyFill="1" applyBorder="1" applyAlignment="1">
      <alignment horizontal="center" vertical="center"/>
    </xf>
    <xf numFmtId="43" fontId="11" fillId="10" borderId="5" xfId="0" applyNumberFormat="1" applyFont="1" applyFill="1" applyBorder="1" applyAlignment="1">
      <alignment horizontal="center" vertical="center"/>
    </xf>
    <xf numFmtId="9" fontId="11" fillId="10" borderId="30" xfId="1" applyFont="1" applyFill="1" applyBorder="1" applyAlignment="1">
      <alignment horizontal="center" vertical="center"/>
    </xf>
    <xf numFmtId="43" fontId="11" fillId="10" borderId="25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3" fontId="4" fillId="0" borderId="0" xfId="0" applyNumberFormat="1" applyFont="1" applyAlignment="1">
      <alignment horizontal="center" vertical="center"/>
    </xf>
    <xf numFmtId="164" fontId="4" fillId="0" borderId="3" xfId="0" applyNumberFormat="1" applyFont="1" applyBorder="1" applyAlignment="1">
      <alignment horizontal="left" vertical="center" wrapText="1"/>
    </xf>
    <xf numFmtId="164" fontId="4" fillId="0" borderId="7" xfId="0" applyNumberFormat="1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164" fontId="5" fillId="0" borderId="9" xfId="0" applyNumberFormat="1" applyFont="1" applyBorder="1" applyAlignment="1">
      <alignment horizontal="center" vertical="center"/>
    </xf>
    <xf numFmtId="164" fontId="5" fillId="0" borderId="10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top"/>
    </xf>
    <xf numFmtId="0" fontId="9" fillId="0" borderId="42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/>
    </xf>
    <xf numFmtId="0" fontId="5" fillId="4" borderId="1" xfId="0" applyFont="1" applyFill="1" applyBorder="1" applyAlignment="1">
      <alignment horizontal="left" vertical="center"/>
    </xf>
    <xf numFmtId="0" fontId="5" fillId="0" borderId="12" xfId="0" applyFont="1" applyBorder="1" applyAlignment="1">
      <alignment horizontal="right" vertical="center"/>
    </xf>
    <xf numFmtId="0" fontId="5" fillId="0" borderId="40" xfId="0" applyFont="1" applyBorder="1" applyAlignment="1">
      <alignment horizontal="right" vertical="center"/>
    </xf>
    <xf numFmtId="0" fontId="5" fillId="0" borderId="11" xfId="0" applyFont="1" applyBorder="1" applyAlignment="1">
      <alignment horizontal="right" vertical="center"/>
    </xf>
    <xf numFmtId="0" fontId="4" fillId="0" borderId="2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/>
    </xf>
    <xf numFmtId="0" fontId="6" fillId="3" borderId="8" xfId="0" applyFont="1" applyFill="1" applyBorder="1" applyAlignment="1">
      <alignment horizontal="right" vertical="center" wrapText="1"/>
    </xf>
    <xf numFmtId="0" fontId="6" fillId="3" borderId="9" xfId="0" applyFont="1" applyFill="1" applyBorder="1" applyAlignment="1">
      <alignment horizontal="right" vertical="center" wrapText="1"/>
    </xf>
    <xf numFmtId="0" fontId="6" fillId="3" borderId="10" xfId="0" applyFont="1" applyFill="1" applyBorder="1" applyAlignment="1">
      <alignment horizontal="right" vertical="center" wrapText="1"/>
    </xf>
    <xf numFmtId="0" fontId="5" fillId="0" borderId="48" xfId="0" applyFont="1" applyBorder="1" applyAlignment="1">
      <alignment horizontal="right" vertical="center" wrapText="1"/>
    </xf>
    <xf numFmtId="0" fontId="5" fillId="0" borderId="43" xfId="0" applyFont="1" applyBorder="1" applyAlignment="1">
      <alignment horizontal="right" vertical="center" wrapText="1"/>
    </xf>
    <xf numFmtId="0" fontId="5" fillId="0" borderId="44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/>
    </xf>
    <xf numFmtId="0" fontId="5" fillId="0" borderId="29" xfId="0" applyFont="1" applyBorder="1" applyAlignment="1">
      <alignment horizontal="right" vertical="center" wrapText="1"/>
    </xf>
    <xf numFmtId="0" fontId="5" fillId="0" borderId="30" xfId="0" applyFont="1" applyBorder="1" applyAlignment="1">
      <alignment horizontal="right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9" fontId="11" fillId="3" borderId="32" xfId="1" applyFont="1" applyFill="1" applyBorder="1" applyAlignment="1">
      <alignment horizontal="center" vertical="center"/>
    </xf>
    <xf numFmtId="9" fontId="11" fillId="3" borderId="55" xfId="1" applyFont="1" applyFill="1" applyBorder="1" applyAlignment="1">
      <alignment horizontal="center" vertical="center"/>
    </xf>
    <xf numFmtId="9" fontId="11" fillId="3" borderId="17" xfId="1" applyFont="1" applyFill="1" applyBorder="1" applyAlignment="1">
      <alignment horizontal="center" vertical="center"/>
    </xf>
    <xf numFmtId="9" fontId="11" fillId="3" borderId="18" xfId="1" applyFont="1" applyFill="1" applyBorder="1" applyAlignment="1">
      <alignment horizontal="center" vertical="center"/>
    </xf>
    <xf numFmtId="9" fontId="11" fillId="3" borderId="48" xfId="1" applyFont="1" applyFill="1" applyBorder="1" applyAlignment="1">
      <alignment horizontal="center" vertical="center"/>
    </xf>
    <xf numFmtId="9" fontId="11" fillId="3" borderId="44" xfId="1" applyFont="1" applyFill="1" applyBorder="1" applyAlignment="1">
      <alignment horizontal="center" vertical="center"/>
    </xf>
    <xf numFmtId="9" fontId="11" fillId="3" borderId="28" xfId="1" applyFont="1" applyFill="1" applyBorder="1" applyAlignment="1">
      <alignment horizontal="center" vertical="center"/>
    </xf>
    <xf numFmtId="9" fontId="11" fillId="3" borderId="41" xfId="1" applyFont="1" applyFill="1" applyBorder="1" applyAlignment="1">
      <alignment horizontal="center" vertical="center"/>
    </xf>
    <xf numFmtId="9" fontId="11" fillId="3" borderId="0" xfId="1" applyFont="1" applyFill="1" applyBorder="1" applyAlignment="1">
      <alignment horizontal="center" vertical="center"/>
    </xf>
    <xf numFmtId="9" fontId="11" fillId="3" borderId="46" xfId="1" applyFont="1" applyFill="1" applyBorder="1" applyAlignment="1">
      <alignment horizontal="center" vertical="center"/>
    </xf>
    <xf numFmtId="9" fontId="11" fillId="3" borderId="22" xfId="1" applyFont="1" applyFill="1" applyBorder="1" applyAlignment="1">
      <alignment horizontal="center" vertical="center"/>
    </xf>
    <xf numFmtId="9" fontId="11" fillId="3" borderId="43" xfId="1" applyFont="1" applyFill="1" applyBorder="1" applyAlignment="1">
      <alignment horizontal="center" vertical="center"/>
    </xf>
    <xf numFmtId="9" fontId="11" fillId="3" borderId="52" xfId="1" applyFont="1" applyFill="1" applyBorder="1" applyAlignment="1">
      <alignment horizontal="center" vertical="center"/>
    </xf>
    <xf numFmtId="9" fontId="11" fillId="3" borderId="38" xfId="1" applyFont="1" applyFill="1" applyBorder="1" applyAlignment="1">
      <alignment horizontal="center" vertical="center"/>
    </xf>
    <xf numFmtId="9" fontId="11" fillId="3" borderId="51" xfId="1" applyFont="1" applyFill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43" fontId="5" fillId="2" borderId="24" xfId="1" applyNumberFormat="1" applyFont="1" applyFill="1" applyBorder="1" applyAlignment="1">
      <alignment horizontal="center" vertical="center"/>
    </xf>
    <xf numFmtId="9" fontId="5" fillId="2" borderId="25" xfId="1" applyFont="1" applyFill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9" fontId="11" fillId="3" borderId="16" xfId="1" applyFont="1" applyFill="1" applyBorder="1" applyAlignment="1">
      <alignment horizontal="center" vertical="center"/>
    </xf>
    <xf numFmtId="9" fontId="11" fillId="3" borderId="50" xfId="1" applyFont="1" applyFill="1" applyBorder="1" applyAlignment="1">
      <alignment horizontal="center" vertical="center"/>
    </xf>
    <xf numFmtId="9" fontId="11" fillId="3" borderId="45" xfId="1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right" vertical="center"/>
    </xf>
    <xf numFmtId="0" fontId="6" fillId="2" borderId="24" xfId="0" applyFont="1" applyFill="1" applyBorder="1" applyAlignment="1">
      <alignment horizontal="right" vertical="center"/>
    </xf>
    <xf numFmtId="9" fontId="6" fillId="2" borderId="53" xfId="1" applyFont="1" applyFill="1" applyBorder="1" applyAlignment="1">
      <alignment horizontal="center" vertical="center"/>
    </xf>
    <xf numFmtId="9" fontId="6" fillId="2" borderId="47" xfId="1" applyFont="1" applyFill="1" applyBorder="1" applyAlignment="1">
      <alignment horizontal="center" vertical="center"/>
    </xf>
    <xf numFmtId="9" fontId="6" fillId="2" borderId="37" xfId="1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/>
    </xf>
    <xf numFmtId="0" fontId="6" fillId="2" borderId="47" xfId="0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horizontal="center" vertical="center"/>
    </xf>
    <xf numFmtId="43" fontId="6" fillId="2" borderId="33" xfId="0" applyNumberFormat="1" applyFont="1" applyFill="1" applyBorder="1" applyAlignment="1">
      <alignment horizontal="center" vertical="center"/>
    </xf>
    <xf numFmtId="9" fontId="5" fillId="2" borderId="24" xfId="1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right" vertical="center"/>
    </xf>
    <xf numFmtId="0" fontId="5" fillId="2" borderId="24" xfId="0" applyFont="1" applyFill="1" applyBorder="1" applyAlignment="1">
      <alignment horizontal="right" vertical="center"/>
    </xf>
    <xf numFmtId="43" fontId="5" fillId="2" borderId="23" xfId="1" applyNumberFormat="1" applyFont="1" applyFill="1" applyBorder="1" applyAlignment="1">
      <alignment horizontal="center" vertical="center"/>
    </xf>
    <xf numFmtId="43" fontId="5" fillId="0" borderId="0" xfId="0" applyNumberFormat="1" applyFont="1" applyBorder="1" applyAlignment="1">
      <alignment horizontal="center" vertical="center"/>
    </xf>
    <xf numFmtId="0" fontId="6" fillId="5" borderId="8" xfId="0" applyFont="1" applyFill="1" applyBorder="1" applyAlignment="1">
      <alignment horizontal="right" vertical="center"/>
    </xf>
    <xf numFmtId="0" fontId="6" fillId="5" borderId="9" xfId="0" applyFont="1" applyFill="1" applyBorder="1" applyAlignment="1">
      <alignment horizontal="right" vertical="center"/>
    </xf>
    <xf numFmtId="43" fontId="6" fillId="5" borderId="13" xfId="1" applyNumberFormat="1" applyFont="1" applyFill="1" applyBorder="1" applyAlignment="1">
      <alignment horizontal="center" vertical="center"/>
    </xf>
    <xf numFmtId="9" fontId="6" fillId="5" borderId="9" xfId="1" applyFont="1" applyFill="1" applyBorder="1" applyAlignment="1">
      <alignment horizontal="center" vertical="center"/>
    </xf>
    <xf numFmtId="43" fontId="6" fillId="5" borderId="9" xfId="1" applyNumberFormat="1" applyFont="1" applyFill="1" applyBorder="1" applyAlignment="1">
      <alignment horizontal="center" vertical="center"/>
    </xf>
    <xf numFmtId="43" fontId="6" fillId="5" borderId="9" xfId="0" applyNumberFormat="1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6" fillId="2" borderId="54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9" fontId="11" fillId="0" borderId="53" xfId="1" applyFont="1" applyBorder="1" applyAlignment="1">
      <alignment horizontal="center" vertical="center"/>
    </xf>
    <xf numFmtId="9" fontId="11" fillId="0" borderId="37" xfId="1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9" fontId="11" fillId="0" borderId="33" xfId="1" applyFont="1" applyBorder="1" applyAlignment="1">
      <alignment horizontal="center" vertical="center"/>
    </xf>
    <xf numFmtId="43" fontId="6" fillId="2" borderId="24" xfId="1" applyNumberFormat="1" applyFont="1" applyFill="1" applyBorder="1" applyAlignment="1">
      <alignment horizontal="center" vertical="center"/>
    </xf>
    <xf numFmtId="9" fontId="6" fillId="2" borderId="24" xfId="1" applyFont="1" applyFill="1" applyBorder="1" applyAlignment="1">
      <alignment horizontal="center" vertical="center"/>
    </xf>
    <xf numFmtId="9" fontId="6" fillId="2" borderId="25" xfId="1" applyFont="1" applyFill="1" applyBorder="1" applyAlignment="1">
      <alignment horizontal="center" vertical="center"/>
    </xf>
    <xf numFmtId="9" fontId="11" fillId="10" borderId="55" xfId="1" applyFont="1" applyFill="1" applyBorder="1" applyAlignment="1">
      <alignment horizontal="center" vertical="center"/>
    </xf>
    <xf numFmtId="9" fontId="11" fillId="10" borderId="36" xfId="1" applyFont="1" applyFill="1" applyBorder="1" applyAlignment="1">
      <alignment horizontal="center" vertical="center"/>
    </xf>
    <xf numFmtId="43" fontId="11" fillId="10" borderId="32" xfId="0" applyNumberFormat="1" applyFont="1" applyFill="1" applyBorder="1" applyAlignment="1">
      <alignment horizontal="center" vertical="center"/>
    </xf>
    <xf numFmtId="43" fontId="11" fillId="10" borderId="36" xfId="0" applyNumberFormat="1" applyFont="1" applyFill="1" applyBorder="1" applyAlignment="1">
      <alignment horizontal="center" vertical="center"/>
    </xf>
    <xf numFmtId="9" fontId="11" fillId="10" borderId="32" xfId="1" applyFont="1" applyFill="1" applyBorder="1" applyAlignment="1">
      <alignment horizontal="center" vertical="center"/>
    </xf>
    <xf numFmtId="43" fontId="6" fillId="2" borderId="37" xfId="1" applyNumberFormat="1" applyFont="1" applyFill="1" applyBorder="1" applyAlignment="1">
      <alignment horizontal="center" vertical="center"/>
    </xf>
    <xf numFmtId="9" fontId="11" fillId="10" borderId="40" xfId="1" applyFont="1" applyFill="1" applyBorder="1" applyAlignment="1">
      <alignment horizontal="center" vertical="center"/>
    </xf>
    <xf numFmtId="9" fontId="11" fillId="10" borderId="11" xfId="1" applyFont="1" applyFill="1" applyBorder="1" applyAlignment="1">
      <alignment horizontal="center" vertical="center"/>
    </xf>
    <xf numFmtId="9" fontId="11" fillId="10" borderId="12" xfId="1" applyFont="1" applyFill="1" applyBorder="1" applyAlignment="1">
      <alignment horizontal="center" vertical="center"/>
    </xf>
    <xf numFmtId="0" fontId="6" fillId="8" borderId="14" xfId="0" applyFont="1" applyFill="1" applyBorder="1" applyAlignment="1">
      <alignment horizontal="right" vertical="center"/>
    </xf>
    <xf numFmtId="0" fontId="6" fillId="8" borderId="15" xfId="0" applyFont="1" applyFill="1" applyBorder="1" applyAlignment="1">
      <alignment horizontal="right" vertical="center"/>
    </xf>
    <xf numFmtId="9" fontId="6" fillId="3" borderId="32" xfId="1" applyFont="1" applyFill="1" applyBorder="1" applyAlignment="1">
      <alignment horizontal="center" vertical="center"/>
    </xf>
    <xf numFmtId="9" fontId="6" fillId="3" borderId="55" xfId="1" applyFont="1" applyFill="1" applyBorder="1" applyAlignment="1">
      <alignment horizontal="center" vertical="center"/>
    </xf>
    <xf numFmtId="9" fontId="6" fillId="3" borderId="36" xfId="1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right" vertical="center"/>
    </xf>
    <xf numFmtId="0" fontId="6" fillId="2" borderId="39" xfId="0" applyFont="1" applyFill="1" applyBorder="1" applyAlignment="1">
      <alignment horizontal="right" vertical="center"/>
    </xf>
    <xf numFmtId="43" fontId="6" fillId="2" borderId="53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Continuous" vertical="center" wrapText="1"/>
    </xf>
    <xf numFmtId="0" fontId="5" fillId="0" borderId="0" xfId="0" applyFont="1" applyAlignment="1">
      <alignment horizontal="centerContinuous" vertical="center" wrapText="1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76201</xdr:colOff>
      <xdr:row>62</xdr:row>
      <xdr:rowOff>76200</xdr:rowOff>
    </xdr:from>
    <xdr:to>
      <xdr:col>2</xdr:col>
      <xdr:colOff>142876</xdr:colOff>
      <xdr:row>67</xdr:row>
      <xdr:rowOff>32373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5F43967A-F725-45ED-9F00-F90C2B3E42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1" y="13849350"/>
          <a:ext cx="4191000" cy="7943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4E0066-4561-4775-A098-9C3784915F8D}">
  <sheetPr>
    <pageSetUpPr fitToPage="1"/>
  </sheetPr>
  <dimension ref="A1:W82"/>
  <sheetViews>
    <sheetView showGridLines="0" tabSelected="1" workbookViewId="0">
      <pane ySplit="6" topLeftCell="A7" activePane="bottomLeft" state="frozen"/>
      <selection activeCell="M25" sqref="M25"/>
      <selection pane="bottomLeft" activeCell="G53" sqref="G53"/>
    </sheetView>
  </sheetViews>
  <sheetFormatPr defaultColWidth="9.1796875" defaultRowHeight="13" x14ac:dyDescent="0.35"/>
  <cols>
    <col min="1" max="1" width="6" style="2" customWidth="1"/>
    <col min="2" max="2" width="55.81640625" style="3" customWidth="1"/>
    <col min="3" max="4" width="7.7265625" style="2" customWidth="1"/>
    <col min="5" max="5" width="18" style="2" bestFit="1" customWidth="1"/>
    <col min="6" max="7" width="16.26953125" style="2" bestFit="1" customWidth="1"/>
    <col min="8" max="8" width="14.453125" style="2" bestFit="1" customWidth="1"/>
    <col min="9" max="9" width="15.81640625" style="14" bestFit="1" customWidth="1"/>
    <col min="10" max="10" width="9.54296875" style="2" customWidth="1"/>
    <col min="11" max="11" width="36.7265625" style="12" customWidth="1"/>
    <col min="12" max="12" width="9.1796875" style="2"/>
    <col min="13" max="16" width="0" style="21" hidden="1" customWidth="1"/>
    <col min="17" max="17" width="13.54296875" style="21" hidden="1" customWidth="1"/>
    <col min="18" max="19" width="12.453125" style="21" hidden="1" customWidth="1"/>
    <col min="20" max="20" width="0" style="21" hidden="1" customWidth="1"/>
    <col min="21" max="41" width="0" style="2" hidden="1" customWidth="1"/>
    <col min="42" max="16384" width="9.1796875" style="2"/>
  </cols>
  <sheetData>
    <row r="1" spans="1:19" x14ac:dyDescent="0.35">
      <c r="A1" s="295" t="s">
        <v>177</v>
      </c>
      <c r="B1" s="295"/>
      <c r="C1" s="295"/>
      <c r="D1" s="295"/>
      <c r="E1" s="295"/>
      <c r="F1" s="295"/>
      <c r="G1" s="295"/>
      <c r="H1" s="295"/>
      <c r="I1" s="296"/>
      <c r="J1" s="295"/>
      <c r="K1" s="295"/>
    </row>
    <row r="2" spans="1:19" x14ac:dyDescent="0.35">
      <c r="A2" s="296" t="s">
        <v>178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</row>
    <row r="3" spans="1:19" x14ac:dyDescent="0.35">
      <c r="A3" s="295" t="s">
        <v>179</v>
      </c>
      <c r="B3" s="295"/>
      <c r="C3" s="295"/>
      <c r="D3" s="295"/>
      <c r="E3" s="295"/>
      <c r="F3" s="295"/>
      <c r="G3" s="295"/>
      <c r="H3" s="295"/>
      <c r="I3" s="296"/>
      <c r="J3" s="295"/>
      <c r="K3" s="295"/>
    </row>
    <row r="4" spans="1:19" ht="18.5" customHeight="1" thickBot="1" x14ac:dyDescent="0.4">
      <c r="A4" s="126"/>
      <c r="B4" s="127" t="s">
        <v>157</v>
      </c>
      <c r="C4" s="127"/>
      <c r="D4" s="153"/>
      <c r="E4" s="154"/>
      <c r="F4" s="154"/>
      <c r="G4" s="154"/>
      <c r="H4" s="154"/>
      <c r="I4" s="127"/>
      <c r="J4" s="126"/>
      <c r="K4" s="128"/>
      <c r="N4" s="190" t="s">
        <v>79</v>
      </c>
      <c r="O4" s="190"/>
      <c r="P4" s="190"/>
      <c r="Q4" s="190"/>
      <c r="R4" s="190"/>
      <c r="S4" s="190"/>
    </row>
    <row r="5" spans="1:19" x14ac:dyDescent="0.35">
      <c r="A5" s="177" t="s">
        <v>0</v>
      </c>
      <c r="B5" s="175" t="s">
        <v>1</v>
      </c>
      <c r="C5" s="175" t="s">
        <v>14</v>
      </c>
      <c r="D5" s="202" t="s">
        <v>26</v>
      </c>
      <c r="E5" s="177" t="s">
        <v>45</v>
      </c>
      <c r="F5" s="178"/>
      <c r="G5" s="177" t="s">
        <v>46</v>
      </c>
      <c r="H5" s="175"/>
      <c r="I5" s="178"/>
      <c r="J5" s="201" t="s">
        <v>27</v>
      </c>
      <c r="K5" s="202"/>
      <c r="R5" s="22" t="e">
        <f>Q26</f>
        <v>#REF!</v>
      </c>
    </row>
    <row r="6" spans="1:19" ht="26.5" thickBot="1" x14ac:dyDescent="0.4">
      <c r="A6" s="200"/>
      <c r="B6" s="176"/>
      <c r="C6" s="176"/>
      <c r="D6" s="203"/>
      <c r="E6" s="64" t="s">
        <v>49</v>
      </c>
      <c r="F6" s="53" t="s">
        <v>50</v>
      </c>
      <c r="G6" s="64" t="s">
        <v>49</v>
      </c>
      <c r="H6" s="52" t="s">
        <v>50</v>
      </c>
      <c r="I6" s="53" t="s">
        <v>51</v>
      </c>
      <c r="J6" s="54" t="s">
        <v>64</v>
      </c>
      <c r="K6" s="53" t="s">
        <v>47</v>
      </c>
      <c r="N6" s="21" t="s">
        <v>14</v>
      </c>
      <c r="O6" s="21" t="s">
        <v>75</v>
      </c>
      <c r="P6" s="21" t="s">
        <v>76</v>
      </c>
      <c r="Q6" s="22" t="s">
        <v>77</v>
      </c>
      <c r="R6" s="21" t="s">
        <v>78</v>
      </c>
      <c r="S6" s="21" t="s">
        <v>24</v>
      </c>
    </row>
    <row r="7" spans="1:19" ht="39" x14ac:dyDescent="0.35">
      <c r="A7" s="73">
        <v>1</v>
      </c>
      <c r="B7" s="50" t="s">
        <v>20</v>
      </c>
      <c r="C7" s="49">
        <v>20</v>
      </c>
      <c r="D7" s="74" t="s">
        <v>28</v>
      </c>
      <c r="E7" s="125"/>
      <c r="F7" s="129"/>
      <c r="G7" s="65">
        <f>E7*C7</f>
        <v>0</v>
      </c>
      <c r="H7" s="51">
        <f>F7*C7</f>
        <v>0</v>
      </c>
      <c r="I7" s="66">
        <f>H7+G7</f>
        <v>0</v>
      </c>
      <c r="J7" s="55"/>
      <c r="K7" s="56"/>
      <c r="N7" s="23">
        <v>20</v>
      </c>
      <c r="O7" s="24">
        <v>7</v>
      </c>
      <c r="P7" s="24">
        <f>O7*N7</f>
        <v>140</v>
      </c>
      <c r="Q7" s="21">
        <f>ROUND(P7/$P$20,8)</f>
        <v>0.16746411</v>
      </c>
      <c r="R7" s="22" t="e">
        <f>ROUND($R$5*Q7,2)</f>
        <v>#REF!</v>
      </c>
      <c r="S7" s="22" t="e">
        <f>ROUND(R7/N7,2)</f>
        <v>#REF!</v>
      </c>
    </row>
    <row r="8" spans="1:19" ht="39" x14ac:dyDescent="0.35">
      <c r="A8" s="75">
        <v>2</v>
      </c>
      <c r="B8" s="5" t="s">
        <v>21</v>
      </c>
      <c r="C8" s="18">
        <v>67</v>
      </c>
      <c r="D8" s="76" t="s">
        <v>28</v>
      </c>
      <c r="E8" s="125"/>
      <c r="F8" s="130"/>
      <c r="G8" s="67">
        <f t="shared" ref="G8:G42" si="0">E8*C8</f>
        <v>0</v>
      </c>
      <c r="H8" s="6">
        <f t="shared" ref="H8:H42" si="1">F8*C8</f>
        <v>0</v>
      </c>
      <c r="I8" s="68">
        <f t="shared" ref="I8:I42" si="2">H8+G8</f>
        <v>0</v>
      </c>
      <c r="J8" s="57"/>
      <c r="K8" s="58"/>
      <c r="N8" s="23">
        <v>64</v>
      </c>
      <c r="O8" s="24">
        <v>7</v>
      </c>
      <c r="P8" s="24">
        <f t="shared" ref="P8:P19" si="3">O8*N8</f>
        <v>448</v>
      </c>
      <c r="Q8" s="21">
        <f t="shared" ref="Q8:Q19" si="4">ROUND(P8/$P$20,8)</f>
        <v>0.53588517000000002</v>
      </c>
      <c r="R8" s="22" t="e">
        <f t="shared" ref="R8:R19" si="5">ROUND($R$5*Q8,2)</f>
        <v>#REF!</v>
      </c>
      <c r="S8" s="22" t="e">
        <f t="shared" ref="S8:S19" si="6">ROUND(R8/N8,2)</f>
        <v>#REF!</v>
      </c>
    </row>
    <row r="9" spans="1:19" ht="39" x14ac:dyDescent="0.35">
      <c r="A9" s="75">
        <v>3</v>
      </c>
      <c r="B9" s="5" t="s">
        <v>15</v>
      </c>
      <c r="C9" s="18">
        <v>9</v>
      </c>
      <c r="D9" s="76" t="s">
        <v>28</v>
      </c>
      <c r="E9" s="125"/>
      <c r="F9" s="130"/>
      <c r="G9" s="67">
        <f t="shared" si="0"/>
        <v>0</v>
      </c>
      <c r="H9" s="6">
        <f t="shared" si="1"/>
        <v>0</v>
      </c>
      <c r="I9" s="68">
        <f t="shared" si="2"/>
        <v>0</v>
      </c>
      <c r="J9" s="57"/>
      <c r="K9" s="58"/>
      <c r="N9" s="23">
        <v>9</v>
      </c>
      <c r="O9" s="24">
        <v>9</v>
      </c>
      <c r="P9" s="24">
        <f t="shared" si="3"/>
        <v>81</v>
      </c>
      <c r="Q9" s="21">
        <f t="shared" si="4"/>
        <v>9.6889950000000002E-2</v>
      </c>
      <c r="R9" s="22" t="e">
        <f t="shared" si="5"/>
        <v>#REF!</v>
      </c>
      <c r="S9" s="22" t="e">
        <f t="shared" si="6"/>
        <v>#REF!</v>
      </c>
    </row>
    <row r="10" spans="1:19" ht="26" x14ac:dyDescent="0.35">
      <c r="A10" s="75">
        <v>4</v>
      </c>
      <c r="B10" s="7" t="s">
        <v>11</v>
      </c>
      <c r="C10" s="18">
        <v>3</v>
      </c>
      <c r="D10" s="76" t="s">
        <v>28</v>
      </c>
      <c r="E10" s="125"/>
      <c r="F10" s="130"/>
      <c r="G10" s="67">
        <f t="shared" si="0"/>
        <v>0</v>
      </c>
      <c r="H10" s="6">
        <f t="shared" si="1"/>
        <v>0</v>
      </c>
      <c r="I10" s="68">
        <f t="shared" si="2"/>
        <v>0</v>
      </c>
      <c r="J10" s="57"/>
      <c r="K10" s="58"/>
      <c r="N10" s="23">
        <v>3</v>
      </c>
      <c r="O10" s="24">
        <v>10</v>
      </c>
      <c r="P10" s="24">
        <f t="shared" si="3"/>
        <v>30</v>
      </c>
      <c r="Q10" s="21">
        <f t="shared" si="4"/>
        <v>3.5885170000000001E-2</v>
      </c>
      <c r="R10" s="22" t="e">
        <f t="shared" si="5"/>
        <v>#REF!</v>
      </c>
      <c r="S10" s="22" t="e">
        <f t="shared" si="6"/>
        <v>#REF!</v>
      </c>
    </row>
    <row r="11" spans="1:19" x14ac:dyDescent="0.35">
      <c r="A11" s="75">
        <v>5</v>
      </c>
      <c r="B11" s="7" t="s">
        <v>12</v>
      </c>
      <c r="C11" s="18">
        <v>6</v>
      </c>
      <c r="D11" s="76" t="s">
        <v>28</v>
      </c>
      <c r="E11" s="125"/>
      <c r="F11" s="130"/>
      <c r="G11" s="67">
        <f t="shared" si="0"/>
        <v>0</v>
      </c>
      <c r="H11" s="6">
        <f t="shared" si="1"/>
        <v>0</v>
      </c>
      <c r="I11" s="68">
        <f t="shared" si="2"/>
        <v>0</v>
      </c>
      <c r="J11" s="57"/>
      <c r="K11" s="58"/>
      <c r="N11" s="23">
        <v>6</v>
      </c>
      <c r="O11" s="24">
        <v>4</v>
      </c>
      <c r="P11" s="24">
        <f t="shared" si="3"/>
        <v>24</v>
      </c>
      <c r="Q11" s="21">
        <f t="shared" si="4"/>
        <v>2.8708129999999998E-2</v>
      </c>
      <c r="R11" s="22" t="e">
        <f t="shared" si="5"/>
        <v>#REF!</v>
      </c>
      <c r="S11" s="22" t="e">
        <f t="shared" si="6"/>
        <v>#REF!</v>
      </c>
    </row>
    <row r="12" spans="1:19" ht="26" x14ac:dyDescent="0.35">
      <c r="A12" s="75">
        <v>6</v>
      </c>
      <c r="B12" s="5" t="s">
        <v>13</v>
      </c>
      <c r="C12" s="18">
        <v>9</v>
      </c>
      <c r="D12" s="76" t="s">
        <v>28</v>
      </c>
      <c r="E12" s="125"/>
      <c r="F12" s="130"/>
      <c r="G12" s="67">
        <f t="shared" si="0"/>
        <v>0</v>
      </c>
      <c r="H12" s="6">
        <f t="shared" si="1"/>
        <v>0</v>
      </c>
      <c r="I12" s="68">
        <f t="shared" si="2"/>
        <v>0</v>
      </c>
      <c r="J12" s="57"/>
      <c r="K12" s="58"/>
      <c r="N12" s="23">
        <v>9</v>
      </c>
      <c r="O12" s="24">
        <v>8</v>
      </c>
      <c r="P12" s="24">
        <f t="shared" si="3"/>
        <v>72</v>
      </c>
      <c r="Q12" s="21">
        <f t="shared" si="4"/>
        <v>8.6124400000000004E-2</v>
      </c>
      <c r="R12" s="22" t="e">
        <f t="shared" si="5"/>
        <v>#REF!</v>
      </c>
      <c r="S12" s="22" t="e">
        <f t="shared" si="6"/>
        <v>#REF!</v>
      </c>
    </row>
    <row r="13" spans="1:19" x14ac:dyDescent="0.35">
      <c r="A13" s="75">
        <v>7</v>
      </c>
      <c r="B13" s="5" t="s">
        <v>10</v>
      </c>
      <c r="C13" s="18">
        <v>4</v>
      </c>
      <c r="D13" s="76" t="s">
        <v>28</v>
      </c>
      <c r="E13" s="125"/>
      <c r="F13" s="130"/>
      <c r="G13" s="67">
        <f t="shared" si="0"/>
        <v>0</v>
      </c>
      <c r="H13" s="6">
        <f t="shared" si="1"/>
        <v>0</v>
      </c>
      <c r="I13" s="68">
        <f t="shared" si="2"/>
        <v>0</v>
      </c>
      <c r="J13" s="57"/>
      <c r="K13" s="58"/>
      <c r="N13" s="23">
        <v>4</v>
      </c>
      <c r="O13" s="24">
        <v>5</v>
      </c>
      <c r="P13" s="24">
        <f t="shared" si="3"/>
        <v>20</v>
      </c>
      <c r="Q13" s="21">
        <f t="shared" si="4"/>
        <v>2.3923440000000001E-2</v>
      </c>
      <c r="R13" s="22" t="e">
        <f t="shared" si="5"/>
        <v>#REF!</v>
      </c>
      <c r="S13" s="22" t="e">
        <f t="shared" si="6"/>
        <v>#REF!</v>
      </c>
    </row>
    <row r="14" spans="1:19" x14ac:dyDescent="0.35">
      <c r="A14" s="75">
        <v>8</v>
      </c>
      <c r="B14" s="5" t="s">
        <v>3</v>
      </c>
      <c r="C14" s="18">
        <v>1</v>
      </c>
      <c r="D14" s="76" t="s">
        <v>28</v>
      </c>
      <c r="E14" s="125"/>
      <c r="F14" s="130"/>
      <c r="G14" s="67">
        <f t="shared" si="0"/>
        <v>0</v>
      </c>
      <c r="H14" s="6">
        <f t="shared" si="1"/>
        <v>0</v>
      </c>
      <c r="I14" s="68">
        <f t="shared" si="2"/>
        <v>0</v>
      </c>
      <c r="J14" s="57"/>
      <c r="K14" s="58"/>
      <c r="N14" s="23">
        <v>1</v>
      </c>
      <c r="O14" s="24">
        <v>3</v>
      </c>
      <c r="P14" s="24">
        <f t="shared" si="3"/>
        <v>3</v>
      </c>
      <c r="Q14" s="21">
        <f t="shared" si="4"/>
        <v>3.58852E-3</v>
      </c>
      <c r="R14" s="22" t="e">
        <f t="shared" si="5"/>
        <v>#REF!</v>
      </c>
      <c r="S14" s="22" t="e">
        <f t="shared" si="6"/>
        <v>#REF!</v>
      </c>
    </row>
    <row r="15" spans="1:19" x14ac:dyDescent="0.35">
      <c r="A15" s="75">
        <v>9</v>
      </c>
      <c r="B15" s="5" t="s">
        <v>4</v>
      </c>
      <c r="C15" s="18">
        <v>1</v>
      </c>
      <c r="D15" s="76" t="s">
        <v>28</v>
      </c>
      <c r="E15" s="125"/>
      <c r="F15" s="130"/>
      <c r="G15" s="67">
        <f t="shared" si="0"/>
        <v>0</v>
      </c>
      <c r="H15" s="6">
        <f t="shared" si="1"/>
        <v>0</v>
      </c>
      <c r="I15" s="68">
        <f t="shared" si="2"/>
        <v>0</v>
      </c>
      <c r="J15" s="57"/>
      <c r="K15" s="58"/>
      <c r="N15" s="23">
        <v>1</v>
      </c>
      <c r="O15" s="24">
        <v>6</v>
      </c>
      <c r="P15" s="24">
        <f t="shared" si="3"/>
        <v>6</v>
      </c>
      <c r="Q15" s="21">
        <f t="shared" si="4"/>
        <v>7.17703E-3</v>
      </c>
      <c r="R15" s="22" t="e">
        <f t="shared" si="5"/>
        <v>#REF!</v>
      </c>
      <c r="S15" s="22" t="e">
        <f t="shared" si="6"/>
        <v>#REF!</v>
      </c>
    </row>
    <row r="16" spans="1:19" x14ac:dyDescent="0.35">
      <c r="A16" s="75">
        <v>10</v>
      </c>
      <c r="B16" s="5" t="s">
        <v>2</v>
      </c>
      <c r="C16" s="18">
        <v>1</v>
      </c>
      <c r="D16" s="76" t="s">
        <v>28</v>
      </c>
      <c r="E16" s="125"/>
      <c r="F16" s="130"/>
      <c r="G16" s="67">
        <f t="shared" si="0"/>
        <v>0</v>
      </c>
      <c r="H16" s="6">
        <f t="shared" si="1"/>
        <v>0</v>
      </c>
      <c r="I16" s="68">
        <f t="shared" si="2"/>
        <v>0</v>
      </c>
      <c r="J16" s="57"/>
      <c r="K16" s="58"/>
      <c r="N16" s="23">
        <v>1</v>
      </c>
      <c r="O16" s="24">
        <v>2</v>
      </c>
      <c r="P16" s="24">
        <f t="shared" si="3"/>
        <v>2</v>
      </c>
      <c r="Q16" s="21">
        <f t="shared" si="4"/>
        <v>2.3923400000000002E-3</v>
      </c>
      <c r="R16" s="22" t="e">
        <f t="shared" si="5"/>
        <v>#REF!</v>
      </c>
      <c r="S16" s="22" t="e">
        <f t="shared" si="6"/>
        <v>#REF!</v>
      </c>
    </row>
    <row r="17" spans="1:19" x14ac:dyDescent="0.35">
      <c r="A17" s="75">
        <v>11</v>
      </c>
      <c r="B17" s="5" t="s">
        <v>5</v>
      </c>
      <c r="C17" s="18">
        <v>3</v>
      </c>
      <c r="D17" s="76" t="s">
        <v>28</v>
      </c>
      <c r="E17" s="125"/>
      <c r="F17" s="130"/>
      <c r="G17" s="67">
        <f t="shared" si="0"/>
        <v>0</v>
      </c>
      <c r="H17" s="6">
        <f t="shared" si="1"/>
        <v>0</v>
      </c>
      <c r="I17" s="68">
        <f t="shared" si="2"/>
        <v>0</v>
      </c>
      <c r="J17" s="57"/>
      <c r="K17" s="58"/>
      <c r="N17" s="23">
        <v>3</v>
      </c>
      <c r="O17" s="24">
        <v>3</v>
      </c>
      <c r="P17" s="24">
        <f t="shared" si="3"/>
        <v>9</v>
      </c>
      <c r="Q17" s="21">
        <f t="shared" si="4"/>
        <v>1.076555E-2</v>
      </c>
      <c r="R17" s="22" t="e">
        <f t="shared" si="5"/>
        <v>#REF!</v>
      </c>
      <c r="S17" s="22" t="e">
        <f t="shared" si="6"/>
        <v>#REF!</v>
      </c>
    </row>
    <row r="18" spans="1:19" x14ac:dyDescent="0.35">
      <c r="A18" s="75">
        <v>12</v>
      </c>
      <c r="B18" s="5" t="s">
        <v>6</v>
      </c>
      <c r="C18" s="18">
        <v>6</v>
      </c>
      <c r="D18" s="76" t="s">
        <v>28</v>
      </c>
      <c r="E18" s="125"/>
      <c r="F18" s="130">
        <v>0</v>
      </c>
      <c r="G18" s="67">
        <f t="shared" si="0"/>
        <v>0</v>
      </c>
      <c r="H18" s="6">
        <f t="shared" si="1"/>
        <v>0</v>
      </c>
      <c r="I18" s="68">
        <f t="shared" si="2"/>
        <v>0</v>
      </c>
      <c r="J18" s="57"/>
      <c r="K18" s="58"/>
      <c r="N18" s="23">
        <v>6</v>
      </c>
      <c r="O18" s="24">
        <v>0</v>
      </c>
      <c r="P18" s="24">
        <f t="shared" si="3"/>
        <v>0</v>
      </c>
      <c r="Q18" s="21">
        <f t="shared" si="4"/>
        <v>0</v>
      </c>
      <c r="R18" s="22" t="e">
        <f t="shared" si="5"/>
        <v>#REF!</v>
      </c>
      <c r="S18" s="22" t="e">
        <f t="shared" si="6"/>
        <v>#REF!</v>
      </c>
    </row>
    <row r="19" spans="1:19" x14ac:dyDescent="0.35">
      <c r="A19" s="75">
        <v>13</v>
      </c>
      <c r="B19" s="5" t="s">
        <v>7</v>
      </c>
      <c r="C19" s="18">
        <v>1</v>
      </c>
      <c r="D19" s="76" t="s">
        <v>28</v>
      </c>
      <c r="E19" s="125"/>
      <c r="F19" s="130"/>
      <c r="G19" s="67">
        <f t="shared" si="0"/>
        <v>0</v>
      </c>
      <c r="H19" s="6">
        <f t="shared" si="1"/>
        <v>0</v>
      </c>
      <c r="I19" s="68">
        <f t="shared" si="2"/>
        <v>0</v>
      </c>
      <c r="J19" s="57"/>
      <c r="K19" s="58"/>
      <c r="N19" s="23">
        <v>1</v>
      </c>
      <c r="O19" s="24">
        <v>1</v>
      </c>
      <c r="P19" s="24">
        <f t="shared" si="3"/>
        <v>1</v>
      </c>
      <c r="Q19" s="21">
        <f t="shared" si="4"/>
        <v>1.1961700000000001E-3</v>
      </c>
      <c r="R19" s="22" t="e">
        <f t="shared" si="5"/>
        <v>#REF!</v>
      </c>
      <c r="S19" s="22" t="e">
        <f t="shared" si="6"/>
        <v>#REF!</v>
      </c>
    </row>
    <row r="20" spans="1:19" ht="39" x14ac:dyDescent="0.35">
      <c r="A20" s="75">
        <v>14</v>
      </c>
      <c r="B20" s="1" t="s">
        <v>40</v>
      </c>
      <c r="C20" s="18">
        <v>460</v>
      </c>
      <c r="D20" s="76" t="s">
        <v>29</v>
      </c>
      <c r="E20" s="125"/>
      <c r="F20" s="130"/>
      <c r="G20" s="67">
        <f t="shared" si="0"/>
        <v>0</v>
      </c>
      <c r="H20" s="6">
        <f t="shared" si="1"/>
        <v>0</v>
      </c>
      <c r="I20" s="68">
        <f t="shared" si="2"/>
        <v>0</v>
      </c>
      <c r="J20" s="59">
        <v>95746</v>
      </c>
      <c r="K20" s="58"/>
      <c r="P20" s="24">
        <f>SUM(P7:P19)</f>
        <v>836</v>
      </c>
    </row>
    <row r="21" spans="1:19" x14ac:dyDescent="0.35">
      <c r="A21" s="75">
        <v>15</v>
      </c>
      <c r="B21" s="5" t="s">
        <v>66</v>
      </c>
      <c r="C21" s="18">
        <v>320</v>
      </c>
      <c r="D21" s="76" t="s">
        <v>29</v>
      </c>
      <c r="E21" s="125"/>
      <c r="F21" s="69" t="s">
        <v>158</v>
      </c>
      <c r="G21" s="67">
        <f t="shared" si="0"/>
        <v>0</v>
      </c>
      <c r="H21" s="6" t="s">
        <v>158</v>
      </c>
      <c r="I21" s="68">
        <f>G21</f>
        <v>0</v>
      </c>
      <c r="J21" s="57"/>
      <c r="K21" s="58"/>
    </row>
    <row r="22" spans="1:19" ht="39" x14ac:dyDescent="0.35">
      <c r="A22" s="75" t="s">
        <v>52</v>
      </c>
      <c r="B22" s="1" t="s">
        <v>48</v>
      </c>
      <c r="C22" s="18">
        <v>320</v>
      </c>
      <c r="D22" s="76" t="s">
        <v>29</v>
      </c>
      <c r="E22" s="67"/>
      <c r="F22" s="130"/>
      <c r="G22" s="67">
        <f t="shared" si="0"/>
        <v>0</v>
      </c>
      <c r="H22" s="6">
        <f t="shared" si="1"/>
        <v>0</v>
      </c>
      <c r="I22" s="68">
        <f t="shared" si="2"/>
        <v>0</v>
      </c>
      <c r="J22" s="59">
        <v>91170</v>
      </c>
      <c r="K22" s="58"/>
      <c r="P22" s="25" t="s">
        <v>82</v>
      </c>
      <c r="Q22" s="22" t="e">
        <f>SUM(#REF!)</f>
        <v>#REF!</v>
      </c>
    </row>
    <row r="23" spans="1:19" ht="52" x14ac:dyDescent="0.35">
      <c r="A23" s="75" t="s">
        <v>53</v>
      </c>
      <c r="B23" s="1" t="s">
        <v>41</v>
      </c>
      <c r="C23" s="18">
        <v>320</v>
      </c>
      <c r="D23" s="76" t="s">
        <v>29</v>
      </c>
      <c r="E23" s="125"/>
      <c r="F23" s="130"/>
      <c r="G23" s="67">
        <f t="shared" si="0"/>
        <v>0</v>
      </c>
      <c r="H23" s="6">
        <f t="shared" si="1"/>
        <v>0</v>
      </c>
      <c r="I23" s="68">
        <f t="shared" si="2"/>
        <v>0</v>
      </c>
      <c r="J23" s="60">
        <v>96562</v>
      </c>
      <c r="K23" s="58"/>
      <c r="N23" s="197" t="s">
        <v>74</v>
      </c>
      <c r="O23" s="197"/>
      <c r="P23" s="197"/>
      <c r="Q23" s="26">
        <v>0.25840000000000002</v>
      </c>
    </row>
    <row r="24" spans="1:19" ht="26" x14ac:dyDescent="0.35">
      <c r="A24" s="75">
        <v>16</v>
      </c>
      <c r="B24" s="5" t="s">
        <v>42</v>
      </c>
      <c r="C24" s="18">
        <v>6900</v>
      </c>
      <c r="D24" s="76" t="s">
        <v>29</v>
      </c>
      <c r="E24" s="125"/>
      <c r="F24" s="130"/>
      <c r="G24" s="67">
        <f t="shared" si="0"/>
        <v>0</v>
      </c>
      <c r="H24" s="6">
        <f t="shared" si="1"/>
        <v>0</v>
      </c>
      <c r="I24" s="68">
        <f t="shared" si="2"/>
        <v>0</v>
      </c>
      <c r="J24" s="60">
        <v>98297</v>
      </c>
      <c r="K24" s="58"/>
      <c r="N24" s="197" t="s">
        <v>80</v>
      </c>
      <c r="O24" s="197"/>
      <c r="P24" s="197"/>
      <c r="Q24" s="22" t="e">
        <f>Q22/(1+Q23)</f>
        <v>#REF!</v>
      </c>
    </row>
    <row r="25" spans="1:19" ht="26" x14ac:dyDescent="0.35">
      <c r="A25" s="75">
        <v>17</v>
      </c>
      <c r="B25" s="1" t="s">
        <v>43</v>
      </c>
      <c r="C25" s="18">
        <v>9</v>
      </c>
      <c r="D25" s="76" t="s">
        <v>28</v>
      </c>
      <c r="E25" s="125"/>
      <c r="F25" s="130"/>
      <c r="G25" s="67">
        <f t="shared" si="0"/>
        <v>0</v>
      </c>
      <c r="H25" s="6">
        <f t="shared" si="1"/>
        <v>0</v>
      </c>
      <c r="I25" s="68">
        <f t="shared" si="2"/>
        <v>0</v>
      </c>
      <c r="J25" s="59">
        <v>98302</v>
      </c>
      <c r="K25" s="58"/>
      <c r="N25" s="197" t="s">
        <v>83</v>
      </c>
      <c r="O25" s="197"/>
      <c r="P25" s="197"/>
      <c r="Q25" s="27">
        <f>SUM(H20:H46)</f>
        <v>0</v>
      </c>
    </row>
    <row r="26" spans="1:19" x14ac:dyDescent="0.35">
      <c r="A26" s="75">
        <v>18</v>
      </c>
      <c r="B26" s="1" t="s">
        <v>44</v>
      </c>
      <c r="C26" s="18">
        <v>93</v>
      </c>
      <c r="D26" s="76" t="s">
        <v>28</v>
      </c>
      <c r="E26" s="125"/>
      <c r="F26" s="130"/>
      <c r="G26" s="67">
        <f t="shared" si="0"/>
        <v>0</v>
      </c>
      <c r="H26" s="6">
        <f t="shared" si="1"/>
        <v>0</v>
      </c>
      <c r="I26" s="68">
        <f t="shared" si="2"/>
        <v>0</v>
      </c>
      <c r="J26" s="59">
        <v>98307</v>
      </c>
      <c r="K26" s="58"/>
      <c r="N26" s="197" t="s">
        <v>84</v>
      </c>
      <c r="O26" s="197"/>
      <c r="P26" s="197"/>
      <c r="Q26" s="22" t="e">
        <f>Q24-Q25</f>
        <v>#REF!</v>
      </c>
    </row>
    <row r="27" spans="1:19" ht="26" x14ac:dyDescent="0.35">
      <c r="A27" s="75">
        <v>19</v>
      </c>
      <c r="B27" s="5" t="s">
        <v>54</v>
      </c>
      <c r="C27" s="18">
        <v>150</v>
      </c>
      <c r="D27" s="76" t="s">
        <v>29</v>
      </c>
      <c r="E27" s="125"/>
      <c r="F27" s="130"/>
      <c r="G27" s="67">
        <f t="shared" si="0"/>
        <v>0</v>
      </c>
      <c r="H27" s="6">
        <f t="shared" si="1"/>
        <v>0</v>
      </c>
      <c r="I27" s="68">
        <f t="shared" si="2"/>
        <v>0</v>
      </c>
      <c r="J27" s="57">
        <v>98290</v>
      </c>
      <c r="K27" s="58"/>
    </row>
    <row r="28" spans="1:19" x14ac:dyDescent="0.35">
      <c r="A28" s="75">
        <v>20</v>
      </c>
      <c r="B28" s="5" t="s">
        <v>8</v>
      </c>
      <c r="C28" s="18">
        <v>192</v>
      </c>
      <c r="D28" s="76" t="s">
        <v>28</v>
      </c>
      <c r="E28" s="125"/>
      <c r="F28" s="69" t="s">
        <v>158</v>
      </c>
      <c r="G28" s="67">
        <f t="shared" si="0"/>
        <v>0</v>
      </c>
      <c r="H28" s="6" t="s">
        <v>158</v>
      </c>
      <c r="I28" s="68">
        <f>G28</f>
        <v>0</v>
      </c>
      <c r="J28" s="57"/>
      <c r="K28" s="58"/>
    </row>
    <row r="29" spans="1:19" ht="26" x14ac:dyDescent="0.35">
      <c r="A29" s="75">
        <v>21</v>
      </c>
      <c r="B29" s="5" t="s">
        <v>23</v>
      </c>
      <c r="C29" s="18">
        <v>1</v>
      </c>
      <c r="D29" s="76"/>
      <c r="E29" s="67" t="s">
        <v>158</v>
      </c>
      <c r="F29" s="69" t="s">
        <v>158</v>
      </c>
      <c r="G29" s="67" t="s">
        <v>158</v>
      </c>
      <c r="H29" s="6" t="s">
        <v>158</v>
      </c>
      <c r="I29" s="68" t="s">
        <v>158</v>
      </c>
      <c r="J29" s="57"/>
      <c r="K29" s="58"/>
    </row>
    <row r="30" spans="1:19" x14ac:dyDescent="0.35">
      <c r="A30" s="75" t="s">
        <v>55</v>
      </c>
      <c r="B30" s="15" t="s">
        <v>32</v>
      </c>
      <c r="C30" s="18">
        <f>(C7+C8+C9+C13+C14+C15+C17+C19)*4</f>
        <v>424</v>
      </c>
      <c r="D30" s="76" t="s">
        <v>28</v>
      </c>
      <c r="E30" s="125"/>
      <c r="F30" s="69" t="s">
        <v>158</v>
      </c>
      <c r="G30" s="67">
        <f t="shared" si="0"/>
        <v>0</v>
      </c>
      <c r="H30" s="69" t="s">
        <v>158</v>
      </c>
      <c r="I30" s="68">
        <f>G30</f>
        <v>0</v>
      </c>
      <c r="J30" s="57">
        <v>4376</v>
      </c>
      <c r="K30" s="58"/>
    </row>
    <row r="31" spans="1:19" x14ac:dyDescent="0.35">
      <c r="A31" s="75" t="s">
        <v>56</v>
      </c>
      <c r="B31" s="15" t="s">
        <v>31</v>
      </c>
      <c r="C31" s="18">
        <f>C30</f>
        <v>424</v>
      </c>
      <c r="D31" s="76" t="s">
        <v>28</v>
      </c>
      <c r="E31" s="125"/>
      <c r="F31" s="69" t="s">
        <v>158</v>
      </c>
      <c r="G31" s="67">
        <f t="shared" si="0"/>
        <v>0</v>
      </c>
      <c r="H31" s="69" t="s">
        <v>158</v>
      </c>
      <c r="I31" s="68">
        <f t="shared" ref="I31:I35" si="7">G31</f>
        <v>0</v>
      </c>
      <c r="J31" s="57">
        <v>4351</v>
      </c>
      <c r="K31" s="58"/>
    </row>
    <row r="32" spans="1:19" x14ac:dyDescent="0.35">
      <c r="A32" s="75" t="s">
        <v>57</v>
      </c>
      <c r="B32" s="15" t="s">
        <v>33</v>
      </c>
      <c r="C32" s="18">
        <v>10</v>
      </c>
      <c r="D32" s="76" t="s">
        <v>28</v>
      </c>
      <c r="E32" s="125"/>
      <c r="F32" s="69" t="s">
        <v>158</v>
      </c>
      <c r="G32" s="67">
        <f t="shared" si="0"/>
        <v>0</v>
      </c>
      <c r="H32" s="69" t="s">
        <v>158</v>
      </c>
      <c r="I32" s="68">
        <f t="shared" si="7"/>
        <v>0</v>
      </c>
      <c r="J32" s="57">
        <v>12147</v>
      </c>
      <c r="K32" s="58"/>
    </row>
    <row r="33" spans="1:11" x14ac:dyDescent="0.35">
      <c r="A33" s="75" t="s">
        <v>58</v>
      </c>
      <c r="B33" s="15" t="s">
        <v>30</v>
      </c>
      <c r="C33" s="18">
        <v>500</v>
      </c>
      <c r="D33" s="76" t="s">
        <v>28</v>
      </c>
      <c r="E33" s="125"/>
      <c r="F33" s="69" t="s">
        <v>158</v>
      </c>
      <c r="G33" s="67">
        <f t="shared" si="0"/>
        <v>0</v>
      </c>
      <c r="H33" s="69" t="s">
        <v>158</v>
      </c>
      <c r="I33" s="68">
        <f t="shared" si="7"/>
        <v>0</v>
      </c>
      <c r="J33" s="57">
        <v>411</v>
      </c>
      <c r="K33" s="58"/>
    </row>
    <row r="34" spans="1:11" x14ac:dyDescent="0.35">
      <c r="A34" s="75" t="s">
        <v>59</v>
      </c>
      <c r="B34" s="15" t="s">
        <v>34</v>
      </c>
      <c r="C34" s="18">
        <v>20</v>
      </c>
      <c r="D34" s="76" t="s">
        <v>29</v>
      </c>
      <c r="E34" s="125"/>
      <c r="F34" s="69" t="s">
        <v>158</v>
      </c>
      <c r="G34" s="67">
        <f t="shared" si="0"/>
        <v>0</v>
      </c>
      <c r="H34" s="69" t="s">
        <v>158</v>
      </c>
      <c r="I34" s="68">
        <f t="shared" si="7"/>
        <v>0</v>
      </c>
      <c r="J34" s="57">
        <v>39996</v>
      </c>
      <c r="K34" s="58"/>
    </row>
    <row r="35" spans="1:11" x14ac:dyDescent="0.35">
      <c r="A35" s="75" t="s">
        <v>62</v>
      </c>
      <c r="B35" s="15" t="s">
        <v>63</v>
      </c>
      <c r="C35" s="18">
        <v>10</v>
      </c>
      <c r="D35" s="76" t="s">
        <v>28</v>
      </c>
      <c r="E35" s="125"/>
      <c r="F35" s="69" t="s">
        <v>158</v>
      </c>
      <c r="G35" s="67">
        <f t="shared" ref="G35" si="8">E35*C35</f>
        <v>0</v>
      </c>
      <c r="H35" s="69" t="s">
        <v>158</v>
      </c>
      <c r="I35" s="68">
        <f t="shared" si="7"/>
        <v>0</v>
      </c>
      <c r="J35" s="57">
        <v>20111</v>
      </c>
      <c r="K35" s="58"/>
    </row>
    <row r="36" spans="1:11" x14ac:dyDescent="0.35">
      <c r="A36" s="75">
        <v>22</v>
      </c>
      <c r="B36" s="5" t="s">
        <v>19</v>
      </c>
      <c r="C36" s="18">
        <v>1</v>
      </c>
      <c r="D36" s="76"/>
      <c r="E36" s="67" t="s">
        <v>158</v>
      </c>
      <c r="F36" s="69" t="s">
        <v>158</v>
      </c>
      <c r="G36" s="67" t="s">
        <v>158</v>
      </c>
      <c r="H36" s="6" t="s">
        <v>158</v>
      </c>
      <c r="I36" s="68" t="s">
        <v>158</v>
      </c>
      <c r="J36" s="57"/>
      <c r="K36" s="58"/>
    </row>
    <row r="37" spans="1:11" x14ac:dyDescent="0.35">
      <c r="A37" s="75" t="s">
        <v>60</v>
      </c>
      <c r="B37" s="15" t="s">
        <v>35</v>
      </c>
      <c r="C37" s="18">
        <v>40</v>
      </c>
      <c r="D37" s="76" t="s">
        <v>36</v>
      </c>
      <c r="E37" s="125"/>
      <c r="F37" s="130"/>
      <c r="G37" s="67">
        <f t="shared" si="0"/>
        <v>0</v>
      </c>
      <c r="H37" s="6">
        <f t="shared" si="1"/>
        <v>0</v>
      </c>
      <c r="I37" s="68">
        <f t="shared" si="2"/>
        <v>0</v>
      </c>
      <c r="J37" s="57">
        <v>91677</v>
      </c>
      <c r="K37" s="58"/>
    </row>
    <row r="38" spans="1:11" x14ac:dyDescent="0.35">
      <c r="A38" s="75" t="s">
        <v>61</v>
      </c>
      <c r="B38" s="15" t="s">
        <v>37</v>
      </c>
      <c r="C38" s="18">
        <v>40</v>
      </c>
      <c r="D38" s="76" t="s">
        <v>36</v>
      </c>
      <c r="E38" s="125"/>
      <c r="F38" s="130"/>
      <c r="G38" s="67">
        <f t="shared" si="0"/>
        <v>0</v>
      </c>
      <c r="H38" s="6">
        <f t="shared" si="1"/>
        <v>0</v>
      </c>
      <c r="I38" s="68">
        <f t="shared" si="2"/>
        <v>0</v>
      </c>
      <c r="J38" s="57">
        <v>90775</v>
      </c>
      <c r="K38" s="58"/>
    </row>
    <row r="39" spans="1:11" x14ac:dyDescent="0.35">
      <c r="A39" s="75">
        <v>23</v>
      </c>
      <c r="B39" s="5" t="s">
        <v>9</v>
      </c>
      <c r="C39" s="18">
        <v>1</v>
      </c>
      <c r="D39" s="76"/>
      <c r="E39" s="67" t="s">
        <v>158</v>
      </c>
      <c r="F39" s="69" t="s">
        <v>158</v>
      </c>
      <c r="G39" s="67" t="s">
        <v>158</v>
      </c>
      <c r="H39" s="6" t="s">
        <v>158</v>
      </c>
      <c r="I39" s="69" t="s">
        <v>158</v>
      </c>
      <c r="J39" s="57"/>
      <c r="K39" s="58"/>
    </row>
    <row r="40" spans="1:11" x14ac:dyDescent="0.35">
      <c r="A40" s="75" t="s">
        <v>65</v>
      </c>
      <c r="B40" s="15" t="s">
        <v>35</v>
      </c>
      <c r="C40" s="18">
        <v>6</v>
      </c>
      <c r="D40" s="76" t="s">
        <v>36</v>
      </c>
      <c r="E40" s="125"/>
      <c r="F40" s="130"/>
      <c r="G40" s="67">
        <f t="shared" ref="G40" si="9">E40*C40</f>
        <v>0</v>
      </c>
      <c r="H40" s="6">
        <f t="shared" ref="H40" si="10">F40*C40</f>
        <v>0</v>
      </c>
      <c r="I40" s="68">
        <f t="shared" ref="I40" si="11">H40+G40</f>
        <v>0</v>
      </c>
      <c r="J40" s="57">
        <v>91677</v>
      </c>
      <c r="K40" s="58"/>
    </row>
    <row r="41" spans="1:11" ht="39" x14ac:dyDescent="0.35">
      <c r="A41" s="75">
        <v>24</v>
      </c>
      <c r="B41" s="5" t="s">
        <v>25</v>
      </c>
      <c r="C41" s="18"/>
      <c r="D41" s="76"/>
      <c r="E41" s="67" t="s">
        <v>158</v>
      </c>
      <c r="F41" s="69" t="s">
        <v>158</v>
      </c>
      <c r="G41" s="67" t="s">
        <v>158</v>
      </c>
      <c r="H41" s="6" t="s">
        <v>158</v>
      </c>
      <c r="I41" s="68" t="s">
        <v>158</v>
      </c>
      <c r="J41" s="57"/>
      <c r="K41" s="58"/>
    </row>
    <row r="42" spans="1:11" x14ac:dyDescent="0.35">
      <c r="A42" s="75" t="s">
        <v>67</v>
      </c>
      <c r="B42" s="15" t="s">
        <v>35</v>
      </c>
      <c r="C42" s="18">
        <f>8*3*4*2</f>
        <v>192</v>
      </c>
      <c r="D42" s="76" t="s">
        <v>36</v>
      </c>
      <c r="E42" s="125"/>
      <c r="F42" s="130"/>
      <c r="G42" s="67">
        <f t="shared" si="0"/>
        <v>0</v>
      </c>
      <c r="H42" s="6">
        <f t="shared" si="1"/>
        <v>0</v>
      </c>
      <c r="I42" s="68">
        <f t="shared" si="2"/>
        <v>0</v>
      </c>
      <c r="J42" s="57">
        <v>91677</v>
      </c>
      <c r="K42" s="58"/>
    </row>
    <row r="43" spans="1:11" x14ac:dyDescent="0.35">
      <c r="A43" s="75" t="s">
        <v>68</v>
      </c>
      <c r="B43" s="15" t="s">
        <v>38</v>
      </c>
      <c r="C43" s="18">
        <f>2*22*8</f>
        <v>352</v>
      </c>
      <c r="D43" s="76" t="s">
        <v>36</v>
      </c>
      <c r="E43" s="125"/>
      <c r="F43" s="130"/>
      <c r="G43" s="67">
        <f t="shared" ref="G43:G45" si="12">E43*C43</f>
        <v>0</v>
      </c>
      <c r="H43" s="6">
        <f t="shared" ref="H43:H45" si="13">F43*C43</f>
        <v>0</v>
      </c>
      <c r="I43" s="68">
        <f t="shared" ref="I43:I45" si="14">H43+G43</f>
        <v>0</v>
      </c>
      <c r="J43" s="57">
        <v>88266</v>
      </c>
      <c r="K43" s="58"/>
    </row>
    <row r="44" spans="1:11" x14ac:dyDescent="0.35">
      <c r="A44" s="75" t="s">
        <v>69</v>
      </c>
      <c r="B44" s="15" t="s">
        <v>39</v>
      </c>
      <c r="C44" s="18">
        <f>2*22*8*2</f>
        <v>704</v>
      </c>
      <c r="D44" s="76" t="s">
        <v>36</v>
      </c>
      <c r="E44" s="125"/>
      <c r="F44" s="130"/>
      <c r="G44" s="67">
        <f t="shared" si="12"/>
        <v>0</v>
      </c>
      <c r="H44" s="6">
        <f t="shared" si="13"/>
        <v>0</v>
      </c>
      <c r="I44" s="68">
        <f t="shared" si="14"/>
        <v>0</v>
      </c>
      <c r="J44" s="57">
        <v>88264</v>
      </c>
      <c r="K44" s="58"/>
    </row>
    <row r="45" spans="1:11" x14ac:dyDescent="0.35">
      <c r="A45" s="75" t="s">
        <v>71</v>
      </c>
      <c r="B45" s="15" t="s">
        <v>70</v>
      </c>
      <c r="C45" s="18">
        <f>3*22*8*2</f>
        <v>1056</v>
      </c>
      <c r="D45" s="76" t="s">
        <v>36</v>
      </c>
      <c r="E45" s="125"/>
      <c r="F45" s="130"/>
      <c r="G45" s="67">
        <f t="shared" si="12"/>
        <v>0</v>
      </c>
      <c r="H45" s="6">
        <f t="shared" si="13"/>
        <v>0</v>
      </c>
      <c r="I45" s="68">
        <f t="shared" si="14"/>
        <v>0</v>
      </c>
      <c r="J45" s="57">
        <v>88247</v>
      </c>
      <c r="K45" s="58"/>
    </row>
    <row r="46" spans="1:11" ht="13.5" thickBot="1" x14ac:dyDescent="0.4">
      <c r="A46" s="77">
        <v>24.5</v>
      </c>
      <c r="B46" s="78" t="s">
        <v>72</v>
      </c>
      <c r="C46" s="79">
        <v>16</v>
      </c>
      <c r="D46" s="80" t="s">
        <v>36</v>
      </c>
      <c r="E46" s="133"/>
      <c r="F46" s="134"/>
      <c r="G46" s="70">
        <f t="shared" ref="G46" si="15">E46*C46</f>
        <v>0</v>
      </c>
      <c r="H46" s="71">
        <f t="shared" ref="H46" si="16">F46*C46</f>
        <v>0</v>
      </c>
      <c r="I46" s="72">
        <f t="shared" ref="I46" si="17">H46+G46</f>
        <v>0</v>
      </c>
      <c r="J46" s="61">
        <v>88269</v>
      </c>
      <c r="K46" s="62"/>
    </row>
    <row r="47" spans="1:11" x14ac:dyDescent="0.35">
      <c r="A47" s="198" t="s">
        <v>73</v>
      </c>
      <c r="B47" s="199"/>
      <c r="C47" s="199"/>
      <c r="D47" s="199"/>
      <c r="E47" s="199"/>
      <c r="F47" s="199"/>
      <c r="G47" s="81">
        <f>SUM(G7:G46)</f>
        <v>0</v>
      </c>
      <c r="H47" s="81">
        <f>SUM(H7:H46)</f>
        <v>0</v>
      </c>
      <c r="I47" s="82">
        <f>SUM(I7:I46)</f>
        <v>0</v>
      </c>
      <c r="J47" s="10"/>
    </row>
    <row r="48" spans="1:11" ht="13.5" thickBot="1" x14ac:dyDescent="0.4">
      <c r="A48" s="194" t="s">
        <v>81</v>
      </c>
      <c r="B48" s="195"/>
      <c r="C48" s="195"/>
      <c r="D48" s="195"/>
      <c r="E48" s="195"/>
      <c r="F48" s="195"/>
      <c r="G48" s="196"/>
      <c r="H48" s="143">
        <f>ROUNDDOWN(G73,4)</f>
        <v>0</v>
      </c>
      <c r="I48" s="83">
        <f>I47*H48</f>
        <v>0</v>
      </c>
      <c r="J48" s="10"/>
    </row>
    <row r="49" spans="1:23" ht="16" thickBot="1" x14ac:dyDescent="0.4">
      <c r="A49" s="191" t="s">
        <v>173</v>
      </c>
      <c r="B49" s="192"/>
      <c r="C49" s="192"/>
      <c r="D49" s="192"/>
      <c r="E49" s="192"/>
      <c r="F49" s="192"/>
      <c r="G49" s="192"/>
      <c r="H49" s="193"/>
      <c r="I49" s="84">
        <f>I47+I48</f>
        <v>0</v>
      </c>
      <c r="J49" s="10"/>
    </row>
    <row r="50" spans="1:23" x14ac:dyDescent="0.35">
      <c r="A50" s="8"/>
      <c r="B50" s="9"/>
      <c r="C50" s="8"/>
      <c r="D50" s="10"/>
      <c r="E50" s="11"/>
      <c r="F50" s="11"/>
      <c r="G50" s="11"/>
      <c r="H50" s="11"/>
      <c r="I50" s="13">
        <v>417374.26</v>
      </c>
      <c r="J50" s="10"/>
    </row>
    <row r="51" spans="1:23" ht="13.5" thickBot="1" x14ac:dyDescent="0.4">
      <c r="A51" s="19" t="s">
        <v>16</v>
      </c>
      <c r="B51" s="9"/>
      <c r="C51" s="8"/>
      <c r="D51" s="10"/>
      <c r="E51" s="11"/>
      <c r="F51" s="11"/>
      <c r="G51" s="11"/>
      <c r="H51" s="11"/>
      <c r="I51" s="13"/>
      <c r="J51" s="10"/>
    </row>
    <row r="52" spans="1:23" ht="13.5" thickBot="1" x14ac:dyDescent="0.4">
      <c r="A52" s="85" t="s">
        <v>0</v>
      </c>
      <c r="B52" s="86" t="s">
        <v>1</v>
      </c>
      <c r="C52" s="171" t="s">
        <v>85</v>
      </c>
      <c r="D52" s="171"/>
      <c r="E52" s="87" t="s">
        <v>162</v>
      </c>
      <c r="F52" s="87" t="s">
        <v>161</v>
      </c>
      <c r="G52" s="87" t="s">
        <v>163</v>
      </c>
      <c r="H52" s="88" t="s">
        <v>167</v>
      </c>
      <c r="I52" s="179" t="s">
        <v>168</v>
      </c>
      <c r="J52" s="179"/>
      <c r="K52" s="180"/>
    </row>
    <row r="53" spans="1:23" ht="39" x14ac:dyDescent="0.35">
      <c r="A53" s="73">
        <v>25</v>
      </c>
      <c r="B53" s="50" t="s">
        <v>22</v>
      </c>
      <c r="C53" s="172" t="s">
        <v>159</v>
      </c>
      <c r="D53" s="172"/>
      <c r="E53" s="17" t="s">
        <v>164</v>
      </c>
      <c r="F53" s="17" t="s">
        <v>165</v>
      </c>
      <c r="G53" s="147"/>
      <c r="H53" s="63">
        <f>G53*18</f>
        <v>0</v>
      </c>
      <c r="I53" s="169" t="s">
        <v>169</v>
      </c>
      <c r="J53" s="169"/>
      <c r="K53" s="170"/>
    </row>
    <row r="54" spans="1:23" ht="40" customHeight="1" x14ac:dyDescent="0.35">
      <c r="A54" s="75">
        <v>26</v>
      </c>
      <c r="B54" s="5" t="s">
        <v>17</v>
      </c>
      <c r="C54" s="173" t="s">
        <v>160</v>
      </c>
      <c r="D54" s="173"/>
      <c r="E54" s="16" t="s">
        <v>164</v>
      </c>
      <c r="F54" s="20">
        <f>G54</f>
        <v>0</v>
      </c>
      <c r="G54" s="148"/>
      <c r="H54" s="63">
        <f>G54*21</f>
        <v>0</v>
      </c>
      <c r="I54" s="169" t="s">
        <v>170</v>
      </c>
      <c r="J54" s="169"/>
      <c r="K54" s="170"/>
    </row>
    <row r="55" spans="1:23" ht="37.5" customHeight="1" x14ac:dyDescent="0.35">
      <c r="A55" s="136">
        <v>27</v>
      </c>
      <c r="B55" s="137" t="s">
        <v>18</v>
      </c>
      <c r="C55" s="174" t="s">
        <v>160</v>
      </c>
      <c r="D55" s="174"/>
      <c r="E55" s="138" t="s">
        <v>164</v>
      </c>
      <c r="F55" s="139">
        <f>G55</f>
        <v>0</v>
      </c>
      <c r="G55" s="149"/>
      <c r="H55" s="63">
        <f>G55*21</f>
        <v>0</v>
      </c>
      <c r="I55" s="169" t="s">
        <v>171</v>
      </c>
      <c r="J55" s="169"/>
      <c r="K55" s="170"/>
    </row>
    <row r="56" spans="1:23" ht="22.5" customHeight="1" x14ac:dyDescent="0.35">
      <c r="A56" s="140" t="s">
        <v>176</v>
      </c>
      <c r="B56" s="140"/>
      <c r="C56" s="140"/>
      <c r="D56" s="140"/>
      <c r="E56" s="138" t="s">
        <v>166</v>
      </c>
      <c r="F56" s="20">
        <f>F54+F55</f>
        <v>0</v>
      </c>
      <c r="G56" s="139">
        <f>SUM(G53:G55)</f>
        <v>0</v>
      </c>
      <c r="H56" s="139">
        <f>SUM(H53:H55)</f>
        <v>0</v>
      </c>
      <c r="I56" s="135"/>
      <c r="J56" s="135"/>
      <c r="K56" s="135"/>
    </row>
    <row r="57" spans="1:23" ht="22.5" customHeight="1" x14ac:dyDescent="0.35">
      <c r="A57" s="140" t="s">
        <v>74</v>
      </c>
      <c r="B57" s="140"/>
      <c r="C57" s="140"/>
      <c r="D57" s="140"/>
      <c r="E57" s="141"/>
      <c r="F57" s="142"/>
      <c r="G57" s="143">
        <f>ROUNDDOWN($G$73,4)</f>
        <v>0</v>
      </c>
      <c r="H57" s="139">
        <f>H56*G57</f>
        <v>0</v>
      </c>
      <c r="I57" s="143"/>
      <c r="J57" s="135"/>
      <c r="K57" s="135"/>
    </row>
    <row r="58" spans="1:23" ht="19" customHeight="1" thickBot="1" x14ac:dyDescent="0.4">
      <c r="A58" s="124"/>
      <c r="B58" s="5"/>
      <c r="C58" s="124"/>
      <c r="D58" s="124"/>
      <c r="E58" s="16" t="s">
        <v>158</v>
      </c>
      <c r="F58" s="20"/>
      <c r="G58" s="151"/>
      <c r="H58" s="20"/>
      <c r="I58" s="135"/>
      <c r="J58" s="135"/>
      <c r="K58" s="135"/>
    </row>
    <row r="59" spans="1:23" ht="16" customHeight="1" thickBot="1" x14ac:dyDescent="0.4">
      <c r="A59" s="144" t="s">
        <v>174</v>
      </c>
      <c r="B59" s="145"/>
      <c r="C59" s="145"/>
      <c r="D59" s="145"/>
      <c r="E59" s="145"/>
      <c r="F59" s="145"/>
      <c r="G59" s="145"/>
      <c r="H59" s="146">
        <f>H56+H57</f>
        <v>0</v>
      </c>
      <c r="I59" s="13"/>
      <c r="J59" s="10"/>
    </row>
    <row r="60" spans="1:23" ht="19.5" customHeight="1" thickBot="1" x14ac:dyDescent="0.4">
      <c r="A60" s="144" t="s">
        <v>175</v>
      </c>
      <c r="B60" s="145"/>
      <c r="C60" s="145"/>
      <c r="D60" s="145"/>
      <c r="E60" s="145"/>
      <c r="F60" s="145"/>
      <c r="G60" s="145"/>
      <c r="H60" s="146">
        <f>H59+I49</f>
        <v>0</v>
      </c>
      <c r="I60" s="150"/>
      <c r="J60" s="10"/>
    </row>
    <row r="61" spans="1:23" s="14" customFormat="1" x14ac:dyDescent="0.35">
      <c r="A61" s="35" t="s">
        <v>105</v>
      </c>
      <c r="B61" s="36"/>
      <c r="C61" s="36"/>
      <c r="D61" s="36"/>
      <c r="E61" s="36"/>
      <c r="F61" s="36"/>
      <c r="G61" s="46"/>
      <c r="H61" s="45"/>
      <c r="M61" s="28"/>
      <c r="N61" s="28"/>
      <c r="O61" s="28"/>
      <c r="P61" s="28"/>
      <c r="Q61" s="28"/>
      <c r="R61" s="28"/>
      <c r="S61" s="28"/>
      <c r="T61" s="28"/>
      <c r="U61" s="43"/>
      <c r="V61" s="43"/>
      <c r="W61" s="43"/>
    </row>
    <row r="62" spans="1:23" x14ac:dyDescent="0.35">
      <c r="A62" s="37" t="s">
        <v>86</v>
      </c>
      <c r="B62" s="33"/>
      <c r="C62" s="10"/>
      <c r="D62" s="184" t="s">
        <v>87</v>
      </c>
      <c r="E62" s="184"/>
      <c r="F62" s="184"/>
      <c r="G62" s="184"/>
      <c r="H62" s="38"/>
      <c r="I62" s="167"/>
      <c r="R62" s="34"/>
      <c r="S62" s="34"/>
      <c r="T62" s="34"/>
      <c r="U62" s="34"/>
      <c r="V62" s="10"/>
      <c r="W62" s="10"/>
    </row>
    <row r="63" spans="1:23" ht="14.5" x14ac:dyDescent="0.35">
      <c r="A63" s="39"/>
      <c r="B63" s="33"/>
      <c r="C63" s="10"/>
      <c r="D63" s="30" t="s">
        <v>88</v>
      </c>
      <c r="E63" s="29" t="s">
        <v>95</v>
      </c>
      <c r="F63" s="4"/>
      <c r="G63" s="132"/>
      <c r="H63" s="38"/>
      <c r="Q63" s="10"/>
      <c r="R63" s="10"/>
      <c r="S63" s="43"/>
      <c r="T63" s="10"/>
      <c r="U63" s="8"/>
      <c r="V63" s="10"/>
      <c r="W63" s="10"/>
    </row>
    <row r="64" spans="1:23" x14ac:dyDescent="0.35">
      <c r="A64" s="40"/>
      <c r="B64" s="33"/>
      <c r="C64" s="10"/>
      <c r="D64" s="30" t="s">
        <v>89</v>
      </c>
      <c r="E64" s="29" t="s">
        <v>96</v>
      </c>
      <c r="F64" s="4"/>
      <c r="G64" s="132"/>
      <c r="H64" s="38"/>
      <c r="R64" s="44"/>
      <c r="S64" s="44"/>
      <c r="T64" s="44"/>
      <c r="U64" s="44"/>
      <c r="V64" s="10"/>
      <c r="W64" s="10"/>
    </row>
    <row r="65" spans="1:23" x14ac:dyDescent="0.35">
      <c r="A65" s="40"/>
      <c r="B65" s="33"/>
      <c r="C65" s="10"/>
      <c r="D65" s="30" t="s">
        <v>90</v>
      </c>
      <c r="E65" s="29" t="s">
        <v>97</v>
      </c>
      <c r="F65" s="4"/>
      <c r="G65" s="132"/>
      <c r="H65" s="38"/>
      <c r="Q65" s="44"/>
      <c r="R65" s="44"/>
      <c r="S65" s="44"/>
      <c r="T65" s="44"/>
      <c r="U65" s="44"/>
      <c r="V65" s="10"/>
      <c r="W65" s="10"/>
    </row>
    <row r="66" spans="1:23" x14ac:dyDescent="0.35">
      <c r="A66" s="40"/>
      <c r="B66" s="33"/>
      <c r="C66" s="10"/>
      <c r="D66" s="30" t="s">
        <v>91</v>
      </c>
      <c r="E66" s="29" t="s">
        <v>98</v>
      </c>
      <c r="F66" s="4"/>
      <c r="G66" s="132"/>
      <c r="H66" s="38"/>
      <c r="J66" s="101"/>
      <c r="Q66" s="44"/>
      <c r="R66" s="44"/>
      <c r="S66" s="44"/>
      <c r="T66" s="44"/>
      <c r="U66" s="44"/>
      <c r="V66" s="10"/>
      <c r="W66" s="10"/>
    </row>
    <row r="67" spans="1:23" x14ac:dyDescent="0.35">
      <c r="A67" s="40"/>
      <c r="B67" s="33"/>
      <c r="C67" s="10"/>
      <c r="D67" s="30" t="s">
        <v>92</v>
      </c>
      <c r="E67" s="29" t="s">
        <v>99</v>
      </c>
      <c r="F67" s="4"/>
      <c r="G67" s="132"/>
      <c r="H67" s="38"/>
      <c r="J67" s="3"/>
      <c r="R67" s="44"/>
      <c r="S67" s="44"/>
      <c r="T67" s="44"/>
      <c r="U67" s="44"/>
      <c r="V67" s="10"/>
      <c r="W67" s="10"/>
    </row>
    <row r="68" spans="1:23" x14ac:dyDescent="0.35">
      <c r="A68" s="37" t="s">
        <v>106</v>
      </c>
      <c r="B68" s="33"/>
      <c r="C68" s="10"/>
      <c r="D68" s="30" t="s">
        <v>93</v>
      </c>
      <c r="E68" s="29" t="s">
        <v>100</v>
      </c>
      <c r="F68" s="4"/>
      <c r="G68" s="132"/>
      <c r="H68" s="38"/>
      <c r="J68" s="3"/>
      <c r="Q68" s="44"/>
      <c r="R68" s="44"/>
      <c r="S68" s="44"/>
      <c r="T68" s="44"/>
      <c r="U68" s="44"/>
      <c r="V68" s="10"/>
      <c r="W68" s="10"/>
    </row>
    <row r="69" spans="1:23" x14ac:dyDescent="0.35">
      <c r="A69" s="188" t="s">
        <v>107</v>
      </c>
      <c r="B69" s="189"/>
      <c r="C69" s="10"/>
      <c r="D69" s="181" t="s">
        <v>94</v>
      </c>
      <c r="E69" s="32" t="s">
        <v>101</v>
      </c>
      <c r="F69" s="4"/>
      <c r="G69" s="131">
        <f>SUM(G70:G72)</f>
        <v>0</v>
      </c>
      <c r="H69" s="38"/>
      <c r="Q69" s="44"/>
      <c r="R69" s="44"/>
      <c r="S69" s="44"/>
      <c r="T69" s="44"/>
      <c r="U69" s="44"/>
      <c r="V69" s="10"/>
      <c r="W69" s="10"/>
    </row>
    <row r="70" spans="1:23" x14ac:dyDescent="0.35">
      <c r="A70" s="188"/>
      <c r="B70" s="189"/>
      <c r="C70" s="10"/>
      <c r="D70" s="182"/>
      <c r="E70" s="31" t="s">
        <v>102</v>
      </c>
      <c r="F70" s="4"/>
      <c r="G70" s="132"/>
      <c r="H70" s="38"/>
      <c r="Q70" s="10"/>
      <c r="R70" s="10"/>
      <c r="S70" s="43"/>
      <c r="T70" s="10"/>
      <c r="U70" s="8"/>
      <c r="V70" s="10"/>
      <c r="W70" s="10"/>
    </row>
    <row r="71" spans="1:23" x14ac:dyDescent="0.35">
      <c r="A71" s="122"/>
      <c r="B71" s="123"/>
      <c r="C71" s="10"/>
      <c r="D71" s="182"/>
      <c r="E71" s="31" t="s">
        <v>103</v>
      </c>
      <c r="F71" s="4"/>
      <c r="G71" s="132"/>
      <c r="H71" s="38"/>
      <c r="Q71" s="10"/>
      <c r="R71" s="10"/>
      <c r="S71" s="43"/>
      <c r="T71" s="10"/>
      <c r="U71" s="8"/>
      <c r="V71" s="10"/>
      <c r="W71" s="10"/>
    </row>
    <row r="72" spans="1:23" x14ac:dyDescent="0.35">
      <c r="C72" s="10"/>
      <c r="D72" s="183"/>
      <c r="E72" s="31" t="s">
        <v>104</v>
      </c>
      <c r="F72" s="4"/>
      <c r="G72" s="132"/>
      <c r="H72" s="38"/>
      <c r="Q72" s="10"/>
      <c r="R72" s="10"/>
      <c r="S72" s="43"/>
      <c r="T72" s="10"/>
      <c r="U72" s="8"/>
      <c r="V72" s="10"/>
      <c r="W72" s="10"/>
    </row>
    <row r="73" spans="1:23" x14ac:dyDescent="0.35">
      <c r="C73" s="10"/>
      <c r="D73" s="185" t="s">
        <v>81</v>
      </c>
      <c r="E73" s="186"/>
      <c r="F73" s="187"/>
      <c r="G73" s="131">
        <f>((1+(G63+G64+G65+G66)*(1+G67)*(1+G68))/(1-G69))-1</f>
        <v>0</v>
      </c>
      <c r="H73" s="38"/>
      <c r="Q73" s="10"/>
      <c r="R73" s="10"/>
      <c r="S73" s="43"/>
      <c r="T73" s="10"/>
      <c r="U73" s="8"/>
      <c r="V73" s="10"/>
      <c r="W73" s="10"/>
    </row>
    <row r="74" spans="1:23" ht="13.5" thickBot="1" x14ac:dyDescent="0.4">
      <c r="A74" s="47"/>
      <c r="B74" s="48"/>
      <c r="C74" s="41"/>
      <c r="D74" s="41"/>
      <c r="E74" s="41"/>
      <c r="F74" s="41"/>
      <c r="G74" s="41"/>
      <c r="H74" s="42"/>
      <c r="Q74" s="10"/>
      <c r="R74" s="10"/>
      <c r="S74" s="43"/>
      <c r="T74" s="10"/>
      <c r="U74" s="8"/>
      <c r="V74" s="10"/>
      <c r="W74" s="10"/>
    </row>
    <row r="75" spans="1:23" x14ac:dyDescent="0.35">
      <c r="Q75" s="10"/>
      <c r="R75" s="10"/>
      <c r="S75" s="43"/>
      <c r="T75" s="10"/>
      <c r="U75" s="8"/>
      <c r="V75" s="10"/>
      <c r="W75" s="10"/>
    </row>
    <row r="76" spans="1:23" x14ac:dyDescent="0.35">
      <c r="Q76" s="10"/>
      <c r="R76" s="10"/>
      <c r="S76" s="43"/>
      <c r="T76" s="10"/>
      <c r="U76" s="8"/>
      <c r="V76" s="10"/>
      <c r="W76" s="10"/>
    </row>
    <row r="77" spans="1:23" x14ac:dyDescent="0.35">
      <c r="Q77" s="10"/>
      <c r="R77" s="10"/>
      <c r="S77" s="43"/>
      <c r="T77" s="10"/>
      <c r="U77" s="8"/>
      <c r="V77" s="10"/>
      <c r="W77" s="10"/>
    </row>
    <row r="78" spans="1:23" x14ac:dyDescent="0.35">
      <c r="Q78" s="10"/>
      <c r="R78" s="10"/>
      <c r="S78" s="43"/>
      <c r="T78" s="10"/>
      <c r="U78" s="8"/>
      <c r="V78" s="10"/>
      <c r="W78" s="10"/>
    </row>
    <row r="79" spans="1:23" x14ac:dyDescent="0.35">
      <c r="Q79" s="10"/>
      <c r="R79" s="10"/>
      <c r="S79" s="43"/>
      <c r="T79" s="10"/>
      <c r="U79" s="8"/>
      <c r="V79" s="10"/>
      <c r="W79" s="10"/>
    </row>
    <row r="80" spans="1:23" x14ac:dyDescent="0.35">
      <c r="A80" s="10"/>
      <c r="B80" s="33"/>
      <c r="C80" s="10"/>
      <c r="D80" s="10"/>
      <c r="E80" s="10"/>
      <c r="Q80" s="10"/>
      <c r="R80" s="10"/>
      <c r="S80" s="43"/>
      <c r="T80" s="10"/>
      <c r="U80" s="8"/>
      <c r="V80" s="10"/>
      <c r="W80" s="10"/>
    </row>
    <row r="81" spans="17:23" x14ac:dyDescent="0.35">
      <c r="Q81" s="10"/>
      <c r="R81" s="10"/>
      <c r="S81" s="43"/>
      <c r="T81" s="10"/>
      <c r="U81" s="8"/>
      <c r="V81" s="10"/>
      <c r="W81" s="10"/>
    </row>
    <row r="82" spans="17:23" x14ac:dyDescent="0.35">
      <c r="U82" s="10"/>
      <c r="V82" s="10"/>
      <c r="W82" s="10"/>
    </row>
  </sheetData>
  <mergeCells count="27">
    <mergeCell ref="D69:D72"/>
    <mergeCell ref="D62:G62"/>
    <mergeCell ref="D73:F73"/>
    <mergeCell ref="A69:B70"/>
    <mergeCell ref="N4:S4"/>
    <mergeCell ref="A49:H49"/>
    <mergeCell ref="A48:G48"/>
    <mergeCell ref="N23:P23"/>
    <mergeCell ref="N24:P24"/>
    <mergeCell ref="N25:P25"/>
    <mergeCell ref="N26:P26"/>
    <mergeCell ref="A47:F47"/>
    <mergeCell ref="A5:A6"/>
    <mergeCell ref="J5:K5"/>
    <mergeCell ref="D5:D6"/>
    <mergeCell ref="C5:C6"/>
    <mergeCell ref="B5:B6"/>
    <mergeCell ref="E5:F5"/>
    <mergeCell ref="G5:I5"/>
    <mergeCell ref="I52:K52"/>
    <mergeCell ref="I53:K53"/>
    <mergeCell ref="I54:K54"/>
    <mergeCell ref="I55:K55"/>
    <mergeCell ref="C52:D52"/>
    <mergeCell ref="C53:D53"/>
    <mergeCell ref="C54:D54"/>
    <mergeCell ref="C55:D55"/>
  </mergeCells>
  <phoneticPr fontId="2" type="noConversion"/>
  <printOptions horizontalCentered="1"/>
  <pageMargins left="0.31496062992125984" right="0.31496062992125984" top="1.1811023622047245" bottom="0.78740157480314965" header="0.19685039370078741" footer="0.31496062992125984"/>
  <pageSetup paperSize="9" scale="73" fitToHeight="0" orientation="landscape" r:id="rId1"/>
  <headerFooter>
    <oddHeader xml:space="preserve">&amp;L&amp;G&amp;C&amp;"-,Negrito"&amp;14ORÇAMENTO SINTÉTICO GLOBAL&amp;"-,Regular"&amp;11
PROJETO BÁSICO
Sistema de segurança eletrônica&amp;10 &amp;R&amp;"-,Negrito"&amp;14CLIENTE / OBRA&amp;11:&amp;"-,Regular"
&amp;"-,Negrito"&amp;12ALFÂNDEGA DA RECEITA FEDERAL DO BRASIL EM SÃO PAULO (ALF/SPO)
</oddHeader>
    <oddFooter>&amp;L&amp;"-,Negrito"I-DEA Tecnologia Aplicada Ltda.&amp;"-,Regular"
&amp;10Rua John Harrison, 299 - Sala 207 - Lapa - São Paulo/SP.
CNPJ: 13.090.776/0001-91&amp;RPágina &amp;P de &amp;N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709F8-0345-4D05-8E75-FC7A15DED298}">
  <sheetPr>
    <pageSetUpPr fitToPage="1"/>
  </sheetPr>
  <dimension ref="A2:AI45"/>
  <sheetViews>
    <sheetView showGridLines="0" topLeftCell="Q1" zoomScaleNormal="100" workbookViewId="0">
      <selection activeCell="C7" sqref="C7"/>
    </sheetView>
  </sheetViews>
  <sheetFormatPr defaultColWidth="9.1796875" defaultRowHeight="13" x14ac:dyDescent="0.35"/>
  <cols>
    <col min="1" max="1" width="5.7265625" style="2" bestFit="1" customWidth="1"/>
    <col min="2" max="2" width="37.7265625" style="2" customWidth="1"/>
    <col min="3" max="3" width="14" style="2" customWidth="1"/>
    <col min="4" max="4" width="6" style="89" bestFit="1" customWidth="1"/>
    <col min="5" max="5" width="11.54296875" style="2" bestFit="1" customWidth="1"/>
    <col min="6" max="6" width="4.81640625" style="89" bestFit="1" customWidth="1"/>
    <col min="7" max="7" width="11.54296875" style="2" bestFit="1" customWidth="1"/>
    <col min="8" max="8" width="4.81640625" style="2" bestFit="1" customWidth="1"/>
    <col min="9" max="9" width="11.54296875" style="2" bestFit="1" customWidth="1"/>
    <col min="10" max="10" width="4.81640625" style="2" bestFit="1" customWidth="1"/>
    <col min="11" max="11" width="11.54296875" style="2" bestFit="1" customWidth="1"/>
    <col min="12" max="12" width="4.81640625" style="2" bestFit="1" customWidth="1"/>
    <col min="13" max="13" width="11.54296875" style="2" bestFit="1" customWidth="1"/>
    <col min="14" max="14" width="6" style="2" bestFit="1" customWidth="1"/>
    <col min="15" max="15" width="8.7265625" style="2" bestFit="1" customWidth="1"/>
    <col min="16" max="16" width="6" style="2" bestFit="1" customWidth="1"/>
    <col min="17" max="17" width="11.26953125" style="2" bestFit="1" customWidth="1"/>
    <col min="18" max="18" width="6" style="2" bestFit="1" customWidth="1"/>
    <col min="19" max="19" width="11.90625" style="2" customWidth="1"/>
    <col min="20" max="20" width="6" style="2" bestFit="1" customWidth="1"/>
    <col min="21" max="21" width="12.90625" style="2" customWidth="1"/>
    <col min="22" max="22" width="6" style="2" bestFit="1" customWidth="1"/>
    <col min="23" max="23" width="14.7265625" style="2" bestFit="1" customWidth="1"/>
    <col min="24" max="24" width="6" style="2" bestFit="1" customWidth="1"/>
    <col min="25" max="25" width="10.81640625" style="2" bestFit="1" customWidth="1"/>
    <col min="26" max="26" width="6" style="2" bestFit="1" customWidth="1"/>
    <col min="27" max="27" width="10.81640625" style="2" bestFit="1" customWidth="1"/>
    <col min="28" max="28" width="6" style="2" bestFit="1" customWidth="1"/>
    <col min="29" max="29" width="10.81640625" style="2" bestFit="1" customWidth="1"/>
    <col min="30" max="30" width="6" style="2" bestFit="1" customWidth="1"/>
    <col min="31" max="31" width="10.81640625" style="2" bestFit="1" customWidth="1"/>
    <col min="32" max="32" width="6" style="2" bestFit="1" customWidth="1"/>
    <col min="33" max="33" width="10.81640625" style="2" bestFit="1" customWidth="1"/>
    <col min="34" max="16384" width="9.1796875" style="2"/>
  </cols>
  <sheetData>
    <row r="2" spans="1:35" x14ac:dyDescent="0.35">
      <c r="R2" s="155"/>
      <c r="S2" s="155"/>
      <c r="T2" s="155"/>
      <c r="U2" s="155"/>
      <c r="V2" s="155" t="s">
        <v>172</v>
      </c>
      <c r="W2" s="155"/>
      <c r="X2" s="155"/>
      <c r="Y2" s="155"/>
      <c r="Z2" s="155"/>
      <c r="AA2" s="156"/>
      <c r="AB2" s="156"/>
      <c r="AC2" s="156"/>
      <c r="AD2" s="156"/>
    </row>
    <row r="3" spans="1:35" ht="13.5" thickBot="1" x14ac:dyDescent="0.4"/>
    <row r="4" spans="1:35" ht="15.5" x14ac:dyDescent="0.35">
      <c r="A4" s="204" t="s">
        <v>0</v>
      </c>
      <c r="B4" s="207" t="s">
        <v>109</v>
      </c>
      <c r="C4" s="210" t="s">
        <v>156</v>
      </c>
      <c r="D4" s="213" t="s">
        <v>108</v>
      </c>
      <c r="E4" s="207"/>
      <c r="F4" s="207"/>
      <c r="G4" s="207"/>
      <c r="H4" s="207" t="s">
        <v>121</v>
      </c>
      <c r="I4" s="207"/>
      <c r="J4" s="207"/>
      <c r="K4" s="207"/>
      <c r="L4" s="207" t="s">
        <v>122</v>
      </c>
      <c r="M4" s="207"/>
      <c r="N4" s="207"/>
      <c r="O4" s="207"/>
      <c r="P4" s="229" t="s">
        <v>123</v>
      </c>
      <c r="Q4" s="230"/>
      <c r="R4" s="229" t="s">
        <v>124</v>
      </c>
      <c r="S4" s="230"/>
      <c r="T4" s="229" t="s">
        <v>125</v>
      </c>
      <c r="U4" s="230"/>
      <c r="V4" s="229" t="s">
        <v>126</v>
      </c>
      <c r="W4" s="230"/>
      <c r="X4" s="229" t="s">
        <v>127</v>
      </c>
      <c r="Y4" s="230"/>
      <c r="Z4" s="229" t="s">
        <v>128</v>
      </c>
      <c r="AA4" s="230"/>
      <c r="AB4" s="229" t="s">
        <v>129</v>
      </c>
      <c r="AC4" s="230"/>
      <c r="AD4" s="229" t="s">
        <v>130</v>
      </c>
      <c r="AE4" s="230"/>
      <c r="AF4" s="229" t="s">
        <v>131</v>
      </c>
      <c r="AG4" s="233"/>
    </row>
    <row r="5" spans="1:35" ht="15" customHeight="1" x14ac:dyDescent="0.35">
      <c r="A5" s="205"/>
      <c r="B5" s="208"/>
      <c r="C5" s="211"/>
      <c r="D5" s="235" t="s">
        <v>146</v>
      </c>
      <c r="E5" s="208"/>
      <c r="F5" s="208" t="s">
        <v>147</v>
      </c>
      <c r="G5" s="208"/>
      <c r="H5" s="208" t="s">
        <v>148</v>
      </c>
      <c r="I5" s="208"/>
      <c r="J5" s="208" t="s">
        <v>149</v>
      </c>
      <c r="K5" s="208"/>
      <c r="L5" s="208" t="s">
        <v>150</v>
      </c>
      <c r="M5" s="208"/>
      <c r="N5" s="208" t="s">
        <v>151</v>
      </c>
      <c r="O5" s="208"/>
      <c r="P5" s="231"/>
      <c r="Q5" s="232"/>
      <c r="R5" s="231"/>
      <c r="S5" s="232"/>
      <c r="T5" s="231"/>
      <c r="U5" s="232"/>
      <c r="V5" s="231"/>
      <c r="W5" s="232"/>
      <c r="X5" s="231"/>
      <c r="Y5" s="232"/>
      <c r="Z5" s="231"/>
      <c r="AA5" s="232"/>
      <c r="AB5" s="231"/>
      <c r="AC5" s="232"/>
      <c r="AD5" s="231"/>
      <c r="AE5" s="232"/>
      <c r="AF5" s="231"/>
      <c r="AG5" s="234"/>
    </row>
    <row r="6" spans="1:35" ht="15.75" customHeight="1" thickBot="1" x14ac:dyDescent="0.4">
      <c r="A6" s="206"/>
      <c r="B6" s="209"/>
      <c r="C6" s="212"/>
      <c r="D6" s="102" t="s">
        <v>113</v>
      </c>
      <c r="E6" s="103" t="s">
        <v>114</v>
      </c>
      <c r="F6" s="104" t="s">
        <v>113</v>
      </c>
      <c r="G6" s="103" t="s">
        <v>114</v>
      </c>
      <c r="H6" s="104" t="s">
        <v>113</v>
      </c>
      <c r="I6" s="103" t="s">
        <v>114</v>
      </c>
      <c r="J6" s="104" t="s">
        <v>113</v>
      </c>
      <c r="K6" s="103" t="s">
        <v>114</v>
      </c>
      <c r="L6" s="104" t="s">
        <v>113</v>
      </c>
      <c r="M6" s="103" t="s">
        <v>114</v>
      </c>
      <c r="N6" s="104" t="s">
        <v>113</v>
      </c>
      <c r="O6" s="103" t="s">
        <v>114</v>
      </c>
      <c r="P6" s="104" t="s">
        <v>113</v>
      </c>
      <c r="Q6" s="103" t="s">
        <v>114</v>
      </c>
      <c r="R6" s="104" t="s">
        <v>113</v>
      </c>
      <c r="S6" s="103" t="s">
        <v>114</v>
      </c>
      <c r="T6" s="104" t="s">
        <v>113</v>
      </c>
      <c r="U6" s="103" t="s">
        <v>114</v>
      </c>
      <c r="V6" s="104" t="s">
        <v>113</v>
      </c>
      <c r="W6" s="103" t="s">
        <v>114</v>
      </c>
      <c r="X6" s="104" t="s">
        <v>113</v>
      </c>
      <c r="Y6" s="103" t="s">
        <v>114</v>
      </c>
      <c r="Z6" s="104" t="s">
        <v>113</v>
      </c>
      <c r="AA6" s="103" t="s">
        <v>114</v>
      </c>
      <c r="AB6" s="104" t="s">
        <v>113</v>
      </c>
      <c r="AC6" s="103" t="s">
        <v>114</v>
      </c>
      <c r="AD6" s="104" t="s">
        <v>113</v>
      </c>
      <c r="AE6" s="103" t="s">
        <v>114</v>
      </c>
      <c r="AF6" s="104" t="s">
        <v>113</v>
      </c>
      <c r="AG6" s="105" t="s">
        <v>114</v>
      </c>
    </row>
    <row r="7" spans="1:35" ht="35.15" customHeight="1" x14ac:dyDescent="0.35">
      <c r="A7" s="106">
        <v>1</v>
      </c>
      <c r="B7" s="107" t="s">
        <v>110</v>
      </c>
      <c r="C7" s="157">
        <f>SUM('planilha de custos'!I37:I38)*(1+'planilha de custos'!H48)</f>
        <v>0</v>
      </c>
      <c r="D7" s="158">
        <v>1</v>
      </c>
      <c r="E7" s="159">
        <f>$C7*D7</f>
        <v>0</v>
      </c>
      <c r="F7" s="214"/>
      <c r="G7" s="215"/>
      <c r="H7" s="215"/>
      <c r="I7" s="215"/>
      <c r="J7" s="215"/>
      <c r="K7" s="215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  <c r="Y7" s="216"/>
      <c r="Z7" s="216"/>
      <c r="AA7" s="216"/>
      <c r="AB7" s="216"/>
      <c r="AC7" s="216"/>
      <c r="AD7" s="216"/>
      <c r="AE7" s="216"/>
      <c r="AF7" s="216"/>
      <c r="AG7" s="217"/>
    </row>
    <row r="8" spans="1:35" ht="35.15" customHeight="1" x14ac:dyDescent="0.35">
      <c r="A8" s="108">
        <v>2</v>
      </c>
      <c r="B8" s="109" t="s">
        <v>115</v>
      </c>
      <c r="C8" s="160">
        <f>SUM('planilha de custos'!I20:I35,'planilha de custos'!I42:I46)*(1+'planilha de custos'!H48)</f>
        <v>0</v>
      </c>
      <c r="D8" s="218"/>
      <c r="E8" s="219"/>
      <c r="F8" s="161">
        <v>0.2</v>
      </c>
      <c r="G8" s="162">
        <f t="shared" ref="G8" si="0">$C8*F8</f>
        <v>0</v>
      </c>
      <c r="H8" s="161">
        <v>0.4</v>
      </c>
      <c r="I8" s="162">
        <f t="shared" ref="I8" si="1">$C8*H8</f>
        <v>0</v>
      </c>
      <c r="J8" s="161">
        <v>0.4</v>
      </c>
      <c r="K8" s="162">
        <f t="shared" ref="K8:K10" si="2">$C8*J8</f>
        <v>0</v>
      </c>
      <c r="L8" s="220"/>
      <c r="M8" s="221"/>
      <c r="N8" s="222"/>
      <c r="O8" s="222"/>
      <c r="P8" s="222"/>
      <c r="Q8" s="222"/>
      <c r="R8" s="222"/>
      <c r="S8" s="222"/>
      <c r="T8" s="222"/>
      <c r="U8" s="222"/>
      <c r="V8" s="222"/>
      <c r="W8" s="222"/>
      <c r="X8" s="222"/>
      <c r="Y8" s="222"/>
      <c r="Z8" s="222"/>
      <c r="AA8" s="222"/>
      <c r="AB8" s="222"/>
      <c r="AC8" s="222"/>
      <c r="AD8" s="222"/>
      <c r="AE8" s="222"/>
      <c r="AF8" s="222"/>
      <c r="AG8" s="223"/>
    </row>
    <row r="9" spans="1:35" ht="46.5" x14ac:dyDescent="0.35">
      <c r="A9" s="108">
        <v>3</v>
      </c>
      <c r="B9" s="109" t="s">
        <v>116</v>
      </c>
      <c r="C9" s="160">
        <f>SUM('planilha de custos'!I7:I19)*(1+'planilha de custos'!H48)</f>
        <v>0</v>
      </c>
      <c r="D9" s="224"/>
      <c r="E9" s="222"/>
      <c r="F9" s="225"/>
      <c r="G9" s="225"/>
      <c r="H9" s="225"/>
      <c r="I9" s="219"/>
      <c r="J9" s="161">
        <v>0.5</v>
      </c>
      <c r="K9" s="162">
        <f t="shared" si="2"/>
        <v>0</v>
      </c>
      <c r="L9" s="161">
        <v>0.5</v>
      </c>
      <c r="M9" s="162">
        <f t="shared" ref="M9:M10" si="3">$C9*L9</f>
        <v>0</v>
      </c>
      <c r="N9" s="220"/>
      <c r="O9" s="221"/>
      <c r="P9" s="222"/>
      <c r="Q9" s="222"/>
      <c r="R9" s="222"/>
      <c r="S9" s="222"/>
      <c r="T9" s="222"/>
      <c r="U9" s="222"/>
      <c r="V9" s="222"/>
      <c r="W9" s="222"/>
      <c r="X9" s="222"/>
      <c r="Y9" s="222"/>
      <c r="Z9" s="222"/>
      <c r="AA9" s="222"/>
      <c r="AB9" s="222"/>
      <c r="AC9" s="222"/>
      <c r="AD9" s="222"/>
      <c r="AE9" s="222"/>
      <c r="AF9" s="222"/>
      <c r="AG9" s="223"/>
    </row>
    <row r="10" spans="1:35" ht="35.15" customHeight="1" x14ac:dyDescent="0.35">
      <c r="A10" s="108">
        <v>4</v>
      </c>
      <c r="B10" s="109" t="s">
        <v>111</v>
      </c>
      <c r="C10" s="160">
        <f>'planilha de custos'!I40*(1+'planilha de custos'!H48)</f>
        <v>0</v>
      </c>
      <c r="D10" s="226"/>
      <c r="E10" s="221"/>
      <c r="F10" s="221"/>
      <c r="G10" s="221"/>
      <c r="H10" s="221"/>
      <c r="I10" s="227"/>
      <c r="J10" s="161">
        <v>0</v>
      </c>
      <c r="K10" s="162">
        <f t="shared" si="2"/>
        <v>0</v>
      </c>
      <c r="L10" s="161">
        <v>0</v>
      </c>
      <c r="M10" s="162">
        <f t="shared" si="3"/>
        <v>0</v>
      </c>
      <c r="N10" s="161">
        <v>1</v>
      </c>
      <c r="O10" s="162">
        <f t="shared" ref="O10" si="4">$C10*N10</f>
        <v>0</v>
      </c>
      <c r="P10" s="220"/>
      <c r="Q10" s="221"/>
      <c r="R10" s="221"/>
      <c r="S10" s="221"/>
      <c r="T10" s="221"/>
      <c r="U10" s="221"/>
      <c r="V10" s="221"/>
      <c r="W10" s="221"/>
      <c r="X10" s="221"/>
      <c r="Y10" s="221"/>
      <c r="Z10" s="221"/>
      <c r="AA10" s="221"/>
      <c r="AB10" s="221"/>
      <c r="AC10" s="221"/>
      <c r="AD10" s="221"/>
      <c r="AE10" s="221"/>
      <c r="AF10" s="221"/>
      <c r="AG10" s="228"/>
    </row>
    <row r="11" spans="1:35" s="14" customFormat="1" ht="35.15" customHeight="1" thickBot="1" x14ac:dyDescent="0.4">
      <c r="A11" s="253" t="s">
        <v>117</v>
      </c>
      <c r="B11" s="254"/>
      <c r="C11" s="100">
        <f>SUM(C7:C10)</f>
        <v>0</v>
      </c>
      <c r="D11" s="255">
        <f>SUM(E7:E10)+SUM(G7:G10)</f>
        <v>0</v>
      </c>
      <c r="E11" s="252"/>
      <c r="F11" s="252"/>
      <c r="G11" s="252"/>
      <c r="H11" s="236">
        <f>SUM(I7:I10)+SUM(K7:K10)</f>
        <v>0</v>
      </c>
      <c r="I11" s="252"/>
      <c r="J11" s="252"/>
      <c r="K11" s="252"/>
      <c r="L11" s="236">
        <f t="shared" ref="L11" si="5">SUM(M7:M10)+SUM(O7:O10)</f>
        <v>0</v>
      </c>
      <c r="M11" s="252"/>
      <c r="N11" s="252"/>
      <c r="O11" s="252"/>
      <c r="P11" s="236">
        <f>SUM(Q7:Q10)</f>
        <v>0</v>
      </c>
      <c r="Q11" s="252"/>
      <c r="R11" s="236">
        <f t="shared" ref="R11" si="6">SUM(S7:S10)</f>
        <v>0</v>
      </c>
      <c r="S11" s="252"/>
      <c r="T11" s="236">
        <f t="shared" ref="T11" si="7">SUM(U7:U10)</f>
        <v>0</v>
      </c>
      <c r="U11" s="252"/>
      <c r="V11" s="236">
        <f t="shared" ref="V11" si="8">SUM(W7:W10)</f>
        <v>0</v>
      </c>
      <c r="W11" s="252"/>
      <c r="X11" s="236">
        <f t="shared" ref="X11" si="9">SUM(Y7:Y10)</f>
        <v>0</v>
      </c>
      <c r="Y11" s="252"/>
      <c r="Z11" s="236">
        <f t="shared" ref="Z11" si="10">SUM(AA7:AA10)</f>
        <v>0</v>
      </c>
      <c r="AA11" s="252"/>
      <c r="AB11" s="236">
        <f t="shared" ref="AB11" si="11">SUM(AC7:AC10)</f>
        <v>0</v>
      </c>
      <c r="AC11" s="252"/>
      <c r="AD11" s="236">
        <f>SUM(AE7:AE10)</f>
        <v>0</v>
      </c>
      <c r="AE11" s="252"/>
      <c r="AF11" s="236">
        <f t="shared" ref="AF11" si="12">SUM(AG7:AG10)</f>
        <v>0</v>
      </c>
      <c r="AG11" s="237"/>
    </row>
    <row r="12" spans="1:35" ht="9" customHeight="1" thickBot="1" x14ac:dyDescent="0.4">
      <c r="A12" s="238"/>
      <c r="B12" s="239"/>
      <c r="C12" s="239"/>
      <c r="D12" s="90"/>
      <c r="E12" s="91"/>
      <c r="F12" s="90"/>
      <c r="G12" s="91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38"/>
    </row>
    <row r="13" spans="1:35" ht="35.15" customHeight="1" thickBot="1" x14ac:dyDescent="0.4">
      <c r="A13" s="110">
        <v>6</v>
      </c>
      <c r="B13" s="111" t="s">
        <v>118</v>
      </c>
      <c r="C13" s="163">
        <f>W13+Y13+AA13+AC13+AE13+AG13</f>
        <v>0</v>
      </c>
      <c r="D13" s="240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41"/>
      <c r="P13" s="289" t="s">
        <v>153</v>
      </c>
      <c r="Q13" s="290"/>
      <c r="R13" s="290"/>
      <c r="S13" s="290"/>
      <c r="T13" s="290"/>
      <c r="U13" s="291"/>
      <c r="V13" s="165">
        <v>1</v>
      </c>
      <c r="W13" s="159">
        <f>V13*'planilha de custos'!$G53*(1+'planilha de custos'!$G$57)</f>
        <v>0</v>
      </c>
      <c r="X13" s="165">
        <v>1</v>
      </c>
      <c r="Y13" s="159">
        <f>X13*'planilha de custos'!$G53*(1+'planilha de custos'!$G$57)</f>
        <v>0</v>
      </c>
      <c r="Z13" s="165">
        <v>1</v>
      </c>
      <c r="AA13" s="159">
        <f>Z13*'planilha de custos'!$G53*(1+'planilha de custos'!$G$57)</f>
        <v>0</v>
      </c>
      <c r="AB13" s="165">
        <v>1</v>
      </c>
      <c r="AC13" s="159">
        <f>AB13*'planilha de custos'!$G53*(1+'planilha de custos'!$G$57)</f>
        <v>0</v>
      </c>
      <c r="AD13" s="165">
        <v>1</v>
      </c>
      <c r="AE13" s="159">
        <f>AD13*'planilha de custos'!$G53*(1+'planilha de custos'!$G$57)</f>
        <v>0</v>
      </c>
      <c r="AF13" s="165">
        <v>1</v>
      </c>
      <c r="AG13" s="159">
        <f>AF13*'planilha de custos'!$G53*(1+'planilha de custos'!$G$57)</f>
        <v>0</v>
      </c>
      <c r="AH13" s="90"/>
      <c r="AI13" s="91"/>
    </row>
    <row r="14" spans="1:35" ht="35.15" customHeight="1" thickBot="1" x14ac:dyDescent="0.4">
      <c r="A14" s="108">
        <v>7</v>
      </c>
      <c r="B14" s="112" t="s">
        <v>119</v>
      </c>
      <c r="C14" s="164">
        <f>Q14+S14+U14+W14+Y14+AA14+AC14+AE14+AG14</f>
        <v>0</v>
      </c>
      <c r="D14" s="224"/>
      <c r="E14" s="222"/>
      <c r="F14" s="222"/>
      <c r="G14" s="222"/>
      <c r="H14" s="222"/>
      <c r="I14" s="222"/>
      <c r="J14" s="222"/>
      <c r="K14" s="222"/>
      <c r="L14" s="222"/>
      <c r="M14" s="222"/>
      <c r="N14" s="222"/>
      <c r="O14" s="242"/>
      <c r="P14" s="161">
        <v>1</v>
      </c>
      <c r="Q14" s="162">
        <f>P14*'planilha de custos'!$G54*(1+'planilha de custos'!$G$57)</f>
        <v>0</v>
      </c>
      <c r="R14" s="161">
        <v>1</v>
      </c>
      <c r="S14" s="162">
        <f>R14*'planilha de custos'!$G54*(1+'planilha de custos'!$G$57)</f>
        <v>0</v>
      </c>
      <c r="T14" s="161">
        <v>1</v>
      </c>
      <c r="U14" s="162">
        <f>T14*'planilha de custos'!$G54*(1+'planilha de custos'!$G$57)</f>
        <v>0</v>
      </c>
      <c r="V14" s="161">
        <v>1</v>
      </c>
      <c r="W14" s="159">
        <f>V14*'planilha de custos'!$G54*(1+'planilha de custos'!$G$57)</f>
        <v>0</v>
      </c>
      <c r="X14" s="161">
        <v>1</v>
      </c>
      <c r="Y14" s="159">
        <f>X14*'planilha de custos'!$G54*(1+'planilha de custos'!$G$57)</f>
        <v>0</v>
      </c>
      <c r="Z14" s="161">
        <v>1</v>
      </c>
      <c r="AA14" s="159">
        <f>Z14*'planilha de custos'!$G54*(1+'planilha de custos'!$G$57)</f>
        <v>0</v>
      </c>
      <c r="AB14" s="161">
        <v>1</v>
      </c>
      <c r="AC14" s="159">
        <f>AB14*'planilha de custos'!$G54*(1+'planilha de custos'!$G$57)</f>
        <v>0</v>
      </c>
      <c r="AD14" s="161">
        <v>1</v>
      </c>
      <c r="AE14" s="159">
        <f>AD14*'planilha de custos'!$G54*(1+'planilha de custos'!$G$57)</f>
        <v>0</v>
      </c>
      <c r="AF14" s="161">
        <v>1</v>
      </c>
      <c r="AG14" s="159">
        <f>AF14*'planilha de custos'!$G54*(1+'planilha de custos'!$G$57)</f>
        <v>0</v>
      </c>
      <c r="AH14" s="90"/>
      <c r="AI14" s="91"/>
    </row>
    <row r="15" spans="1:35" ht="35.15" customHeight="1" x14ac:dyDescent="0.35">
      <c r="A15" s="108">
        <v>8</v>
      </c>
      <c r="B15" s="112" t="s">
        <v>120</v>
      </c>
      <c r="C15" s="164">
        <f>Q15+S15+U15+W15+Y15+AA15+AC15+AE15+AG15</f>
        <v>0</v>
      </c>
      <c r="D15" s="226"/>
      <c r="E15" s="221"/>
      <c r="F15" s="221"/>
      <c r="G15" s="221"/>
      <c r="H15" s="221"/>
      <c r="I15" s="221"/>
      <c r="J15" s="221"/>
      <c r="K15" s="221"/>
      <c r="L15" s="221"/>
      <c r="M15" s="221"/>
      <c r="N15" s="221"/>
      <c r="O15" s="227"/>
      <c r="P15" s="161">
        <v>1</v>
      </c>
      <c r="Q15" s="162">
        <f>P15*'planilha de custos'!$G55*(1+'planilha de custos'!$G$57)</f>
        <v>0</v>
      </c>
      <c r="R15" s="161">
        <v>1</v>
      </c>
      <c r="S15" s="162">
        <f>R15*'planilha de custos'!$G55*(1+'planilha de custos'!$G$57)</f>
        <v>0</v>
      </c>
      <c r="T15" s="161">
        <v>1</v>
      </c>
      <c r="U15" s="162">
        <f>T15*'planilha de custos'!$G55*(1+'planilha de custos'!$G$57)</f>
        <v>0</v>
      </c>
      <c r="V15" s="161">
        <v>1</v>
      </c>
      <c r="W15" s="159">
        <f>V15*'planilha de custos'!$G55*(1+'planilha de custos'!$G$57)</f>
        <v>0</v>
      </c>
      <c r="X15" s="161">
        <v>1</v>
      </c>
      <c r="Y15" s="159">
        <f>X15*'planilha de custos'!$G55*(1+'planilha de custos'!$G$57)</f>
        <v>0</v>
      </c>
      <c r="Z15" s="161">
        <v>1</v>
      </c>
      <c r="AA15" s="159">
        <f>Z15*'planilha de custos'!$G55*(1+'planilha de custos'!$G$57)</f>
        <v>0</v>
      </c>
      <c r="AB15" s="161">
        <v>1</v>
      </c>
      <c r="AC15" s="159">
        <f>AB15*'planilha de custos'!$G55*(1+'planilha de custos'!$G$57)</f>
        <v>0</v>
      </c>
      <c r="AD15" s="161">
        <v>1</v>
      </c>
      <c r="AE15" s="159">
        <f>AD15*'planilha de custos'!$G55*(1+'planilha de custos'!$G$57)</f>
        <v>0</v>
      </c>
      <c r="AF15" s="161">
        <v>1</v>
      </c>
      <c r="AG15" s="159">
        <f>AF15*'planilha de custos'!$G55*(1+'planilha de custos'!$G$57)</f>
        <v>0</v>
      </c>
      <c r="AH15" s="90"/>
      <c r="AI15" s="91"/>
    </row>
    <row r="16" spans="1:35" s="14" customFormat="1" ht="35.15" customHeight="1" thickBot="1" x14ac:dyDescent="0.4">
      <c r="A16" s="243" t="s">
        <v>154</v>
      </c>
      <c r="B16" s="244"/>
      <c r="C16" s="113">
        <f>SUM(P16:AG16)</f>
        <v>0</v>
      </c>
      <c r="D16" s="245"/>
      <c r="E16" s="246"/>
      <c r="F16" s="246"/>
      <c r="G16" s="247"/>
      <c r="H16" s="248"/>
      <c r="I16" s="249"/>
      <c r="J16" s="249"/>
      <c r="K16" s="250"/>
      <c r="L16" s="248"/>
      <c r="M16" s="249"/>
      <c r="N16" s="249"/>
      <c r="O16" s="250"/>
      <c r="P16" s="251">
        <f>SUM(Q13:Q15)</f>
        <v>0</v>
      </c>
      <c r="Q16" s="250"/>
      <c r="R16" s="251">
        <f>SUM(S13:S15)</f>
        <v>0</v>
      </c>
      <c r="S16" s="250"/>
      <c r="T16" s="251">
        <f t="shared" ref="T16" si="13">SUM(U13:U15)</f>
        <v>0</v>
      </c>
      <c r="U16" s="250"/>
      <c r="V16" s="251">
        <f t="shared" ref="V16" si="14">SUM(W13:W15)</f>
        <v>0</v>
      </c>
      <c r="W16" s="250"/>
      <c r="X16" s="251">
        <f t="shared" ref="X16" si="15">SUM(Y13:Y15)</f>
        <v>0</v>
      </c>
      <c r="Y16" s="250"/>
      <c r="Z16" s="251">
        <f t="shared" ref="Z16" si="16">SUM(AA13:AA15)</f>
        <v>0</v>
      </c>
      <c r="AA16" s="250"/>
      <c r="AB16" s="251">
        <f t="shared" ref="AB16" si="17">SUM(AC13:AC15)</f>
        <v>0</v>
      </c>
      <c r="AC16" s="250"/>
      <c r="AD16" s="251">
        <f t="shared" ref="AD16" si="18">SUM(AE13:AE15)</f>
        <v>0</v>
      </c>
      <c r="AE16" s="250"/>
      <c r="AF16" s="251">
        <f t="shared" ref="AF16" si="19">SUM(AG13:AG15)</f>
        <v>0</v>
      </c>
      <c r="AG16" s="264"/>
      <c r="AH16" s="256"/>
      <c r="AI16" s="239"/>
    </row>
    <row r="17" spans="1:35" s="97" customFormat="1" ht="13.5" thickBot="1" x14ac:dyDescent="0.4">
      <c r="A17" s="98"/>
      <c r="B17" s="92"/>
      <c r="C17" s="93"/>
      <c r="D17" s="94"/>
      <c r="E17" s="94"/>
      <c r="F17" s="94"/>
      <c r="G17" s="94"/>
      <c r="H17" s="95"/>
      <c r="I17" s="95"/>
      <c r="J17" s="95"/>
      <c r="K17" s="95"/>
      <c r="L17" s="95"/>
      <c r="M17" s="95"/>
      <c r="N17" s="95"/>
      <c r="O17" s="95"/>
      <c r="P17" s="96"/>
      <c r="Q17" s="95"/>
      <c r="R17" s="96"/>
      <c r="S17" s="95"/>
      <c r="T17" s="96"/>
      <c r="U17" s="95"/>
      <c r="V17" s="96"/>
      <c r="W17" s="95"/>
      <c r="X17" s="96"/>
      <c r="Y17" s="95"/>
      <c r="Z17" s="96"/>
      <c r="AA17" s="95"/>
      <c r="AB17" s="96"/>
      <c r="AC17" s="95"/>
      <c r="AD17" s="96"/>
      <c r="AE17" s="95"/>
      <c r="AF17" s="96"/>
      <c r="AG17" s="99"/>
      <c r="AH17" s="96"/>
      <c r="AI17" s="95"/>
    </row>
    <row r="18" spans="1:35" s="14" customFormat="1" ht="18.75" customHeight="1" thickBot="1" x14ac:dyDescent="0.4">
      <c r="A18" s="257" t="s">
        <v>136</v>
      </c>
      <c r="B18" s="258"/>
      <c r="C18" s="114">
        <f>SUM(D18:AG18)</f>
        <v>0</v>
      </c>
      <c r="D18" s="259">
        <f>SUM(D16+D11)</f>
        <v>0</v>
      </c>
      <c r="E18" s="260"/>
      <c r="F18" s="260"/>
      <c r="G18" s="260"/>
      <c r="H18" s="261">
        <f t="shared" ref="H18" si="20">SUM(H16+H11)</f>
        <v>0</v>
      </c>
      <c r="I18" s="260"/>
      <c r="J18" s="260"/>
      <c r="K18" s="260"/>
      <c r="L18" s="261">
        <f t="shared" ref="L18" si="21">SUM(L16+L11)</f>
        <v>0</v>
      </c>
      <c r="M18" s="260"/>
      <c r="N18" s="260"/>
      <c r="O18" s="260"/>
      <c r="P18" s="262">
        <f>SUM(P16+P11)</f>
        <v>0</v>
      </c>
      <c r="Q18" s="263"/>
      <c r="R18" s="262">
        <f t="shared" ref="R18" si="22">SUM(R16+R11)</f>
        <v>0</v>
      </c>
      <c r="S18" s="263"/>
      <c r="T18" s="262">
        <f t="shared" ref="T18" si="23">SUM(T16+T11)</f>
        <v>0</v>
      </c>
      <c r="U18" s="263"/>
      <c r="V18" s="262">
        <f t="shared" ref="V18" si="24">SUM(V16+V11)</f>
        <v>0</v>
      </c>
      <c r="W18" s="263"/>
      <c r="X18" s="262">
        <f t="shared" ref="X18" si="25">SUM(X16+X11)</f>
        <v>0</v>
      </c>
      <c r="Y18" s="263"/>
      <c r="Z18" s="262">
        <f t="shared" ref="Z18" si="26">SUM(Z16+Z11)</f>
        <v>0</v>
      </c>
      <c r="AA18" s="263"/>
      <c r="AB18" s="262">
        <f t="shared" ref="AB18" si="27">SUM(AB16+AB11)</f>
        <v>0</v>
      </c>
      <c r="AC18" s="263"/>
      <c r="AD18" s="262">
        <f t="shared" ref="AD18" si="28">SUM(AD16+AD11)</f>
        <v>0</v>
      </c>
      <c r="AE18" s="263"/>
      <c r="AF18" s="262">
        <f t="shared" ref="AF18" si="29">SUM(AF16+AF11)</f>
        <v>0</v>
      </c>
      <c r="AG18" s="265"/>
    </row>
    <row r="19" spans="1:35" ht="13.5" thickBot="1" x14ac:dyDescent="0.4">
      <c r="A19" s="10"/>
      <c r="B19" s="10"/>
      <c r="C19" s="10"/>
      <c r="D19" s="90"/>
      <c r="E19" s="91"/>
      <c r="F19" s="90"/>
      <c r="G19" s="91"/>
    </row>
    <row r="20" spans="1:35" ht="15" customHeight="1" x14ac:dyDescent="0.35">
      <c r="A20" s="204" t="s">
        <v>0</v>
      </c>
      <c r="B20" s="207" t="s">
        <v>109</v>
      </c>
      <c r="C20" s="210" t="s">
        <v>112</v>
      </c>
      <c r="D20" s="266" t="s">
        <v>132</v>
      </c>
      <c r="E20" s="267"/>
      <c r="F20" s="267"/>
      <c r="G20" s="230"/>
      <c r="H20" s="229" t="s">
        <v>133</v>
      </c>
      <c r="I20" s="267"/>
      <c r="J20" s="267"/>
      <c r="K20" s="230"/>
      <c r="L20" s="229" t="s">
        <v>134</v>
      </c>
      <c r="M20" s="267"/>
      <c r="N20" s="267"/>
      <c r="O20" s="230"/>
      <c r="P20" s="229" t="s">
        <v>135</v>
      </c>
      <c r="Q20" s="230"/>
      <c r="R20" s="229" t="s">
        <v>137</v>
      </c>
      <c r="S20" s="230"/>
      <c r="T20" s="229" t="s">
        <v>138</v>
      </c>
      <c r="U20" s="230"/>
      <c r="V20" s="229" t="s">
        <v>139</v>
      </c>
      <c r="W20" s="230"/>
      <c r="X20" s="229" t="s">
        <v>140</v>
      </c>
      <c r="Y20" s="230"/>
      <c r="Z20" s="229" t="s">
        <v>141</v>
      </c>
      <c r="AA20" s="230"/>
      <c r="AB20" s="229" t="s">
        <v>142</v>
      </c>
      <c r="AC20" s="230"/>
      <c r="AD20" s="229" t="s">
        <v>143</v>
      </c>
      <c r="AE20" s="230"/>
      <c r="AF20" s="229" t="s">
        <v>144</v>
      </c>
      <c r="AG20" s="233"/>
    </row>
    <row r="21" spans="1:35" x14ac:dyDescent="0.35">
      <c r="A21" s="205"/>
      <c r="B21" s="208"/>
      <c r="C21" s="211"/>
      <c r="D21" s="268"/>
      <c r="E21" s="269"/>
      <c r="F21" s="269"/>
      <c r="G21" s="232"/>
      <c r="H21" s="231"/>
      <c r="I21" s="269"/>
      <c r="J21" s="269"/>
      <c r="K21" s="232"/>
      <c r="L21" s="231"/>
      <c r="M21" s="269"/>
      <c r="N21" s="269"/>
      <c r="O21" s="232"/>
      <c r="P21" s="231"/>
      <c r="Q21" s="232"/>
      <c r="R21" s="231"/>
      <c r="S21" s="232"/>
      <c r="T21" s="231"/>
      <c r="U21" s="232"/>
      <c r="V21" s="231"/>
      <c r="W21" s="232"/>
      <c r="X21" s="231"/>
      <c r="Y21" s="232"/>
      <c r="Z21" s="231"/>
      <c r="AA21" s="232"/>
      <c r="AB21" s="231"/>
      <c r="AC21" s="232"/>
      <c r="AD21" s="231"/>
      <c r="AE21" s="232"/>
      <c r="AF21" s="231"/>
      <c r="AG21" s="234"/>
    </row>
    <row r="22" spans="1:35" ht="15.75" customHeight="1" thickBot="1" x14ac:dyDescent="0.4">
      <c r="A22" s="206"/>
      <c r="B22" s="209"/>
      <c r="C22" s="212"/>
      <c r="D22" s="270" t="s">
        <v>113</v>
      </c>
      <c r="E22" s="271"/>
      <c r="F22" s="272" t="s">
        <v>114</v>
      </c>
      <c r="G22" s="273"/>
      <c r="H22" s="274" t="s">
        <v>113</v>
      </c>
      <c r="I22" s="271"/>
      <c r="J22" s="272" t="s">
        <v>114</v>
      </c>
      <c r="K22" s="273"/>
      <c r="L22" s="274" t="s">
        <v>113</v>
      </c>
      <c r="M22" s="271"/>
      <c r="N22" s="272" t="s">
        <v>114</v>
      </c>
      <c r="O22" s="273"/>
      <c r="P22" s="104" t="s">
        <v>113</v>
      </c>
      <c r="Q22" s="103" t="s">
        <v>114</v>
      </c>
      <c r="R22" s="104" t="s">
        <v>113</v>
      </c>
      <c r="S22" s="103" t="s">
        <v>114</v>
      </c>
      <c r="T22" s="104" t="s">
        <v>113</v>
      </c>
      <c r="U22" s="103" t="s">
        <v>114</v>
      </c>
      <c r="V22" s="104" t="s">
        <v>113</v>
      </c>
      <c r="W22" s="103" t="s">
        <v>114</v>
      </c>
      <c r="X22" s="104" t="s">
        <v>113</v>
      </c>
      <c r="Y22" s="103" t="s">
        <v>114</v>
      </c>
      <c r="Z22" s="104" t="s">
        <v>113</v>
      </c>
      <c r="AA22" s="103" t="s">
        <v>114</v>
      </c>
      <c r="AB22" s="104" t="s">
        <v>113</v>
      </c>
      <c r="AC22" s="103" t="s">
        <v>114</v>
      </c>
      <c r="AD22" s="104" t="s">
        <v>113</v>
      </c>
      <c r="AE22" s="103" t="s">
        <v>114</v>
      </c>
      <c r="AF22" s="104" t="s">
        <v>113</v>
      </c>
      <c r="AG22" s="105" t="s">
        <v>114</v>
      </c>
    </row>
    <row r="23" spans="1:35" ht="35.15" customHeight="1" x14ac:dyDescent="0.35">
      <c r="A23" s="110">
        <v>1</v>
      </c>
      <c r="B23" s="111" t="s">
        <v>110</v>
      </c>
      <c r="C23" s="163">
        <f>SUM('planilha de custos'!I53:I54)*(1+'planilha de custos'!H67)</f>
        <v>0</v>
      </c>
      <c r="D23" s="216"/>
      <c r="E23" s="216"/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7"/>
    </row>
    <row r="24" spans="1:35" ht="35.15" customHeight="1" x14ac:dyDescent="0.35">
      <c r="A24" s="108">
        <v>2</v>
      </c>
      <c r="B24" s="109" t="s">
        <v>115</v>
      </c>
      <c r="C24" s="164" t="s">
        <v>158</v>
      </c>
      <c r="D24" s="222"/>
      <c r="E24" s="222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22"/>
      <c r="Z24" s="222"/>
      <c r="AA24" s="222"/>
      <c r="AB24" s="222"/>
      <c r="AC24" s="222"/>
      <c r="AD24" s="222"/>
      <c r="AE24" s="222"/>
      <c r="AF24" s="222"/>
      <c r="AG24" s="223"/>
    </row>
    <row r="25" spans="1:35" ht="46.5" x14ac:dyDescent="0.35">
      <c r="A25" s="108">
        <v>3</v>
      </c>
      <c r="B25" s="109" t="s">
        <v>116</v>
      </c>
      <c r="C25" s="164" t="s">
        <v>158</v>
      </c>
      <c r="D25" s="222"/>
      <c r="E25" s="222"/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  <c r="W25" s="222"/>
      <c r="X25" s="222"/>
      <c r="Y25" s="222"/>
      <c r="Z25" s="222"/>
      <c r="AA25" s="222"/>
      <c r="AB25" s="222"/>
      <c r="AC25" s="222"/>
      <c r="AD25" s="222"/>
      <c r="AE25" s="222"/>
      <c r="AF25" s="222"/>
      <c r="AG25" s="223"/>
    </row>
    <row r="26" spans="1:35" ht="35.15" customHeight="1" x14ac:dyDescent="0.35">
      <c r="A26" s="108">
        <v>4</v>
      </c>
      <c r="B26" s="109" t="s">
        <v>111</v>
      </c>
      <c r="C26" s="164">
        <f>'planilha de custos'!I59*(1+'planilha de custos'!H67)</f>
        <v>0</v>
      </c>
      <c r="D26" s="221"/>
      <c r="E26" s="221"/>
      <c r="F26" s="221"/>
      <c r="G26" s="221"/>
      <c r="H26" s="221"/>
      <c r="I26" s="221"/>
      <c r="J26" s="221"/>
      <c r="K26" s="221"/>
      <c r="L26" s="221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X26" s="221"/>
      <c r="Y26" s="221"/>
      <c r="Z26" s="221"/>
      <c r="AA26" s="221"/>
      <c r="AB26" s="221"/>
      <c r="AC26" s="221"/>
      <c r="AD26" s="221"/>
      <c r="AE26" s="221"/>
      <c r="AF26" s="221"/>
      <c r="AG26" s="228"/>
    </row>
    <row r="27" spans="1:35" ht="16" thickBot="1" x14ac:dyDescent="0.4">
      <c r="A27" s="253" t="s">
        <v>117</v>
      </c>
      <c r="B27" s="254"/>
      <c r="C27" s="113">
        <f>SUM(C23:C26)</f>
        <v>0</v>
      </c>
      <c r="D27" s="283">
        <f>SUM(E23:E26)+SUM(G23:G26)</f>
        <v>0</v>
      </c>
      <c r="E27" s="276"/>
      <c r="F27" s="276"/>
      <c r="G27" s="276"/>
      <c r="H27" s="275">
        <f>SUM(I23:I26)+SUM(K23:K26)</f>
        <v>0</v>
      </c>
      <c r="I27" s="276"/>
      <c r="J27" s="276"/>
      <c r="K27" s="276"/>
      <c r="L27" s="275">
        <f t="shared" ref="L27" si="30">SUM(M23:M26)+SUM(O23:O26)</f>
        <v>0</v>
      </c>
      <c r="M27" s="276"/>
      <c r="N27" s="276"/>
      <c r="O27" s="276"/>
      <c r="P27" s="275">
        <f>SUM(Q23:Q26)</f>
        <v>0</v>
      </c>
      <c r="Q27" s="276"/>
      <c r="R27" s="275">
        <f t="shared" ref="R27" si="31">SUM(S23:S26)</f>
        <v>0</v>
      </c>
      <c r="S27" s="276"/>
      <c r="T27" s="275">
        <f t="shared" ref="T27" si="32">SUM(U23:U26)</f>
        <v>0</v>
      </c>
      <c r="U27" s="276"/>
      <c r="V27" s="275">
        <f t="shared" ref="V27" si="33">SUM(W23:W26)</f>
        <v>0</v>
      </c>
      <c r="W27" s="276"/>
      <c r="X27" s="275">
        <f t="shared" ref="X27" si="34">SUM(Y23:Y26)</f>
        <v>0</v>
      </c>
      <c r="Y27" s="276"/>
      <c r="Z27" s="275">
        <f t="shared" ref="Z27" si="35">SUM(AA23:AA26)</f>
        <v>0</v>
      </c>
      <c r="AA27" s="276"/>
      <c r="AB27" s="275">
        <f t="shared" ref="AB27" si="36">SUM(AC23:AC26)</f>
        <v>0</v>
      </c>
      <c r="AC27" s="276"/>
      <c r="AD27" s="275">
        <f>SUM(AE23:AE26)</f>
        <v>0</v>
      </c>
      <c r="AE27" s="276"/>
      <c r="AF27" s="275">
        <f t="shared" ref="AF27" si="37">SUM(AG23:AG26)</f>
        <v>0</v>
      </c>
      <c r="AG27" s="277"/>
    </row>
    <row r="28" spans="1:35" ht="13.5" thickBot="1" x14ac:dyDescent="0.4">
      <c r="A28" s="238"/>
      <c r="B28" s="239"/>
      <c r="C28" s="239"/>
      <c r="D28" s="90"/>
      <c r="E28" s="91"/>
      <c r="F28" s="90"/>
      <c r="G28" s="91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38"/>
    </row>
    <row r="29" spans="1:35" ht="35.15" customHeight="1" thickBot="1" x14ac:dyDescent="0.4">
      <c r="A29" s="110">
        <v>6</v>
      </c>
      <c r="B29" s="111" t="s">
        <v>118</v>
      </c>
      <c r="C29" s="163">
        <f>F29+J29+N29+Q29+S29+U29+W29+Y29+AA29+AC29+AE29+AG29</f>
        <v>0</v>
      </c>
      <c r="D29" s="278">
        <v>1</v>
      </c>
      <c r="E29" s="279"/>
      <c r="F29" s="280">
        <f>D29*'planilha de custos'!$G53*(1+'planilha de custos'!$G$57)</f>
        <v>0</v>
      </c>
      <c r="G29" s="281"/>
      <c r="H29" s="282">
        <v>1</v>
      </c>
      <c r="I29" s="279"/>
      <c r="J29" s="280">
        <f>H29*'planilha de custos'!$G53*(1+'planilha de custos'!$G$57)</f>
        <v>0</v>
      </c>
      <c r="K29" s="281"/>
      <c r="L29" s="282">
        <v>1</v>
      </c>
      <c r="M29" s="279"/>
      <c r="N29" s="280">
        <f>L29*'planilha de custos'!$G53*(1+'planilha de custos'!$G$57)</f>
        <v>0</v>
      </c>
      <c r="O29" s="281"/>
      <c r="P29" s="165">
        <v>1</v>
      </c>
      <c r="Q29" s="159">
        <f>P29*'planilha de custos'!$G53*(1+'planilha de custos'!$G$57)</f>
        <v>0</v>
      </c>
      <c r="R29" s="165">
        <v>1</v>
      </c>
      <c r="S29" s="159">
        <f>R29*'planilha de custos'!$G53*(1+'planilha de custos'!$G$57)</f>
        <v>0</v>
      </c>
      <c r="T29" s="165">
        <v>1</v>
      </c>
      <c r="U29" s="159">
        <f>T29*'planilha de custos'!$G53*(1+'planilha de custos'!$G$57)</f>
        <v>0</v>
      </c>
      <c r="V29" s="165">
        <v>1</v>
      </c>
      <c r="W29" s="159">
        <f>V29*'planilha de custos'!$G53*(1+'planilha de custos'!$G$57)</f>
        <v>0</v>
      </c>
      <c r="X29" s="165">
        <v>1</v>
      </c>
      <c r="Y29" s="159">
        <f>X29*'planilha de custos'!$G53*(1+'planilha de custos'!$G$57)</f>
        <v>0</v>
      </c>
      <c r="Z29" s="165">
        <v>1</v>
      </c>
      <c r="AA29" s="159">
        <f>Z29*'planilha de custos'!$G53*(1+'planilha de custos'!$G$57)</f>
        <v>0</v>
      </c>
      <c r="AB29" s="165">
        <v>1</v>
      </c>
      <c r="AC29" s="159">
        <f>AB29*'planilha de custos'!$G53*(1+'planilha de custos'!$G$57)</f>
        <v>0</v>
      </c>
      <c r="AD29" s="165">
        <v>1</v>
      </c>
      <c r="AE29" s="159">
        <f>AD29*'planilha de custos'!$G53*(1+'planilha de custos'!$G$57)</f>
        <v>0</v>
      </c>
      <c r="AF29" s="165">
        <v>1</v>
      </c>
      <c r="AG29" s="159">
        <f>AF29*'planilha de custos'!$G53*(1+'planilha de custos'!$G$57)</f>
        <v>0</v>
      </c>
    </row>
    <row r="30" spans="1:35" ht="35.15" customHeight="1" thickBot="1" x14ac:dyDescent="0.4">
      <c r="A30" s="108">
        <v>7</v>
      </c>
      <c r="B30" s="112" t="s">
        <v>119</v>
      </c>
      <c r="C30" s="164">
        <f t="shared" ref="C30:C31" si="38">F30+J30+N30+Q30+S30+U30+W30+Y30+AA30+AC30+AE30+AG30</f>
        <v>0</v>
      </c>
      <c r="D30" s="284">
        <v>1</v>
      </c>
      <c r="E30" s="285"/>
      <c r="F30" s="280">
        <f>D30*'planilha de custos'!$G54*(1+'planilha de custos'!$G$57)</f>
        <v>0</v>
      </c>
      <c r="G30" s="281"/>
      <c r="H30" s="286">
        <v>1</v>
      </c>
      <c r="I30" s="285"/>
      <c r="J30" s="280">
        <f>H30*'planilha de custos'!$G54*(1+'planilha de custos'!$G$57)</f>
        <v>0</v>
      </c>
      <c r="K30" s="281"/>
      <c r="L30" s="286">
        <v>1</v>
      </c>
      <c r="M30" s="285"/>
      <c r="N30" s="280">
        <f>L30*'planilha de custos'!$G54*(1+'planilha de custos'!$G$57)</f>
        <v>0</v>
      </c>
      <c r="O30" s="281"/>
      <c r="P30" s="161">
        <v>1</v>
      </c>
      <c r="Q30" s="159">
        <f>P30*'planilha de custos'!$G54*(1+'planilha de custos'!$G$57)</f>
        <v>0</v>
      </c>
      <c r="R30" s="161">
        <v>1</v>
      </c>
      <c r="S30" s="159">
        <f>R30*'planilha de custos'!$G54*(1+'planilha de custos'!$G$57)</f>
        <v>0</v>
      </c>
      <c r="T30" s="161">
        <v>1</v>
      </c>
      <c r="U30" s="159">
        <f>T30*'planilha de custos'!$G54*(1+'planilha de custos'!$G$57)</f>
        <v>0</v>
      </c>
      <c r="V30" s="161">
        <v>1</v>
      </c>
      <c r="W30" s="159">
        <f>V30*'planilha de custos'!$G54*(1+'planilha de custos'!$G$57)</f>
        <v>0</v>
      </c>
      <c r="X30" s="161">
        <v>1</v>
      </c>
      <c r="Y30" s="159">
        <f>X30*'planilha de custos'!$G54*(1+'planilha de custos'!$G$57)</f>
        <v>0</v>
      </c>
      <c r="Z30" s="161">
        <v>1</v>
      </c>
      <c r="AA30" s="159">
        <f>Z30*'planilha de custos'!$G54*(1+'planilha de custos'!$G$57)</f>
        <v>0</v>
      </c>
      <c r="AB30" s="161">
        <v>1</v>
      </c>
      <c r="AC30" s="159">
        <f>AB30*'planilha de custos'!$G54*(1+'planilha de custos'!$G$57)</f>
        <v>0</v>
      </c>
      <c r="AD30" s="161">
        <v>1</v>
      </c>
      <c r="AE30" s="159">
        <f>AD30*'planilha de custos'!$G54*(1+'planilha de custos'!$G$57)</f>
        <v>0</v>
      </c>
      <c r="AF30" s="161">
        <v>1</v>
      </c>
      <c r="AG30" s="159">
        <f>AF30*'planilha de custos'!$G54*(1+'planilha de custos'!$G$57)</f>
        <v>0</v>
      </c>
    </row>
    <row r="31" spans="1:35" ht="35.15" customHeight="1" thickBot="1" x14ac:dyDescent="0.4">
      <c r="A31" s="118">
        <v>8</v>
      </c>
      <c r="B31" s="119" t="s">
        <v>120</v>
      </c>
      <c r="C31" s="166">
        <f t="shared" si="38"/>
        <v>0</v>
      </c>
      <c r="D31" s="284">
        <v>1</v>
      </c>
      <c r="E31" s="285"/>
      <c r="F31" s="280">
        <f>D31*'planilha de custos'!$G55*(1+'planilha de custos'!$G$57)</f>
        <v>0</v>
      </c>
      <c r="G31" s="281"/>
      <c r="H31" s="286">
        <v>1</v>
      </c>
      <c r="I31" s="285"/>
      <c r="J31" s="280">
        <f>H31*'planilha de custos'!$G55*(1+'planilha de custos'!$G$57)</f>
        <v>0</v>
      </c>
      <c r="K31" s="281"/>
      <c r="L31" s="286">
        <v>1</v>
      </c>
      <c r="M31" s="285"/>
      <c r="N31" s="280">
        <f>L31*'planilha de custos'!$G55*(1+'planilha de custos'!$G$57)</f>
        <v>0</v>
      </c>
      <c r="O31" s="281"/>
      <c r="P31" s="161">
        <v>1</v>
      </c>
      <c r="Q31" s="159">
        <f>P31*'planilha de custos'!$G55*(1+'planilha de custos'!$G$57)</f>
        <v>0</v>
      </c>
      <c r="R31" s="161">
        <v>1</v>
      </c>
      <c r="S31" s="159">
        <f>R31*'planilha de custos'!$G55*(1+'planilha de custos'!$G$57)</f>
        <v>0</v>
      </c>
      <c r="T31" s="161">
        <v>1</v>
      </c>
      <c r="U31" s="159">
        <f>T31*'planilha de custos'!$G55*(1+'planilha de custos'!$G$57)</f>
        <v>0</v>
      </c>
      <c r="V31" s="161">
        <v>1</v>
      </c>
      <c r="W31" s="159">
        <f>V31*'planilha de custos'!$G55*(1+'planilha de custos'!$G$57)</f>
        <v>0</v>
      </c>
      <c r="X31" s="161">
        <v>1</v>
      </c>
      <c r="Y31" s="159">
        <f>X31*'planilha de custos'!$G55*(1+'planilha de custos'!$G$57)</f>
        <v>0</v>
      </c>
      <c r="Z31" s="161">
        <v>1</v>
      </c>
      <c r="AA31" s="159">
        <f>Z31*'planilha de custos'!$G55*(1+'planilha de custos'!$G$57)</f>
        <v>0</v>
      </c>
      <c r="AB31" s="161">
        <v>1</v>
      </c>
      <c r="AC31" s="159">
        <f>AB31*'planilha de custos'!$G55*(1+'planilha de custos'!$G$57)</f>
        <v>0</v>
      </c>
      <c r="AD31" s="161">
        <v>1</v>
      </c>
      <c r="AE31" s="159">
        <f>AD31*'planilha de custos'!$G55*(1+'planilha de custos'!$G$57)</f>
        <v>0</v>
      </c>
      <c r="AF31" s="161">
        <v>1</v>
      </c>
      <c r="AG31" s="159">
        <f>AF31*'planilha de custos'!$G55*(1+'planilha de custos'!$G$57)</f>
        <v>0</v>
      </c>
    </row>
    <row r="32" spans="1:35" ht="35.15" customHeight="1" thickBot="1" x14ac:dyDescent="0.4">
      <c r="A32" s="292" t="s">
        <v>155</v>
      </c>
      <c r="B32" s="293"/>
      <c r="C32" s="117">
        <f>SUM(D32:AG32)</f>
        <v>0</v>
      </c>
      <c r="D32" s="294">
        <f>SUM(F29:G31)</f>
        <v>0</v>
      </c>
      <c r="E32" s="246"/>
      <c r="F32" s="246"/>
      <c r="G32" s="247"/>
      <c r="H32" s="251">
        <f>SUM(J29:K31)</f>
        <v>0</v>
      </c>
      <c r="I32" s="249"/>
      <c r="J32" s="249"/>
      <c r="K32" s="250"/>
      <c r="L32" s="251">
        <f>SUM(N29:O31)</f>
        <v>0</v>
      </c>
      <c r="M32" s="249"/>
      <c r="N32" s="249"/>
      <c r="O32" s="250"/>
      <c r="P32" s="251">
        <f>SUM(Q29:Q31)</f>
        <v>0</v>
      </c>
      <c r="Q32" s="250"/>
      <c r="R32" s="251">
        <f>SUM(S29:S31)</f>
        <v>0</v>
      </c>
      <c r="S32" s="250"/>
      <c r="T32" s="251">
        <f t="shared" ref="T32" si="39">SUM(U29:U31)</f>
        <v>0</v>
      </c>
      <c r="U32" s="250"/>
      <c r="V32" s="251">
        <f t="shared" ref="V32" si="40">SUM(W29:W31)</f>
        <v>0</v>
      </c>
      <c r="W32" s="250"/>
      <c r="X32" s="251">
        <f t="shared" ref="X32" si="41">SUM(Y29:Y31)</f>
        <v>0</v>
      </c>
      <c r="Y32" s="250"/>
      <c r="Z32" s="251">
        <f t="shared" ref="Z32" si="42">SUM(AA29:AA31)</f>
        <v>0</v>
      </c>
      <c r="AA32" s="250"/>
      <c r="AB32" s="251">
        <f t="shared" ref="AB32" si="43">SUM(AC29:AC31)</f>
        <v>0</v>
      </c>
      <c r="AC32" s="250"/>
      <c r="AD32" s="251">
        <f t="shared" ref="AD32" si="44">SUM(AE29:AE31)</f>
        <v>0</v>
      </c>
      <c r="AE32" s="250"/>
      <c r="AF32" s="251">
        <f t="shared" ref="AF32" si="45">SUM(AG29:AG31)</f>
        <v>0</v>
      </c>
      <c r="AG32" s="264"/>
    </row>
    <row r="33" spans="1:33" ht="13.5" thickBot="1" x14ac:dyDescent="0.4">
      <c r="A33" s="98"/>
      <c r="B33" s="92"/>
      <c r="C33" s="93"/>
      <c r="D33" s="94"/>
      <c r="E33" s="94"/>
      <c r="F33" s="94"/>
      <c r="G33" s="94"/>
      <c r="H33" s="95"/>
      <c r="I33" s="95"/>
      <c r="J33" s="95"/>
      <c r="K33" s="95"/>
      <c r="L33" s="95"/>
      <c r="M33" s="95"/>
      <c r="N33" s="95"/>
      <c r="O33" s="95"/>
      <c r="P33" s="96"/>
      <c r="Q33" s="95"/>
      <c r="R33" s="96"/>
      <c r="S33" s="95"/>
      <c r="T33" s="96"/>
      <c r="U33" s="95"/>
      <c r="V33" s="96"/>
      <c r="W33" s="95"/>
      <c r="X33" s="96"/>
      <c r="Y33" s="95"/>
      <c r="Z33" s="96"/>
      <c r="AA33" s="95"/>
      <c r="AB33" s="96"/>
      <c r="AC33" s="95"/>
      <c r="AD33" s="96"/>
      <c r="AE33" s="95"/>
      <c r="AF33" s="96"/>
      <c r="AG33" s="99"/>
    </row>
    <row r="34" spans="1:33" ht="35.15" customHeight="1" thickBot="1" x14ac:dyDescent="0.4">
      <c r="A34" s="257" t="s">
        <v>145</v>
      </c>
      <c r="B34" s="258"/>
      <c r="C34" s="114">
        <f>SUM(D34:AG34)</f>
        <v>0</v>
      </c>
      <c r="D34" s="259">
        <f>SUM(D32+D27)</f>
        <v>0</v>
      </c>
      <c r="E34" s="260"/>
      <c r="F34" s="260"/>
      <c r="G34" s="260"/>
      <c r="H34" s="261">
        <f t="shared" ref="H34" si="46">SUM(H32+H27)</f>
        <v>0</v>
      </c>
      <c r="I34" s="260"/>
      <c r="J34" s="260"/>
      <c r="K34" s="260"/>
      <c r="L34" s="261">
        <f t="shared" ref="L34" si="47">SUM(L32+L27)</f>
        <v>0</v>
      </c>
      <c r="M34" s="260"/>
      <c r="N34" s="260"/>
      <c r="O34" s="260"/>
      <c r="P34" s="262">
        <f>SUM(P32+P27)</f>
        <v>0</v>
      </c>
      <c r="Q34" s="263"/>
      <c r="R34" s="262">
        <f t="shared" ref="R34" si="48">SUM(R32+R27)</f>
        <v>0</v>
      </c>
      <c r="S34" s="263"/>
      <c r="T34" s="262">
        <f t="shared" ref="T34" si="49">SUM(T32+T27)</f>
        <v>0</v>
      </c>
      <c r="U34" s="263"/>
      <c r="V34" s="262">
        <f t="shared" ref="V34" si="50">SUM(V32+V27)</f>
        <v>0</v>
      </c>
      <c r="W34" s="263"/>
      <c r="X34" s="262">
        <f t="shared" ref="X34" si="51">SUM(X32+X27)</f>
        <v>0</v>
      </c>
      <c r="Y34" s="263"/>
      <c r="Z34" s="262">
        <f t="shared" ref="Z34" si="52">SUM(Z32+Z27)</f>
        <v>0</v>
      </c>
      <c r="AA34" s="263"/>
      <c r="AB34" s="262">
        <f t="shared" ref="AB34" si="53">SUM(AB32+AB27)</f>
        <v>0</v>
      </c>
      <c r="AC34" s="263"/>
      <c r="AD34" s="262">
        <f t="shared" ref="AD34" si="54">SUM(AD32+AD27)</f>
        <v>0</v>
      </c>
      <c r="AE34" s="263"/>
      <c r="AF34" s="262">
        <f t="shared" ref="AF34" si="55">SUM(AF32+AF27)</f>
        <v>0</v>
      </c>
      <c r="AG34" s="265"/>
    </row>
    <row r="35" spans="1:33" ht="13.5" thickBot="1" x14ac:dyDescent="0.4"/>
    <row r="36" spans="1:33" ht="35.15" customHeight="1" thickBot="1" x14ac:dyDescent="0.4">
      <c r="A36" s="287" t="s">
        <v>152</v>
      </c>
      <c r="B36" s="288"/>
      <c r="C36" s="152">
        <f>C34+C18</f>
        <v>0</v>
      </c>
      <c r="L36" s="121"/>
      <c r="M36" s="121"/>
      <c r="N36" s="121"/>
      <c r="O36" s="121"/>
      <c r="P36" s="121"/>
      <c r="Q36" s="121"/>
    </row>
    <row r="37" spans="1:33" x14ac:dyDescent="0.35">
      <c r="L37" s="121"/>
      <c r="M37" s="121"/>
      <c r="N37" s="121"/>
      <c r="O37" s="121"/>
      <c r="P37" s="121"/>
      <c r="Q37" s="121"/>
    </row>
    <row r="38" spans="1:33" ht="57" customHeight="1" x14ac:dyDescent="0.35">
      <c r="C38" s="168"/>
      <c r="L38" s="121"/>
      <c r="M38" s="121"/>
      <c r="N38" s="121"/>
      <c r="O38" s="121"/>
      <c r="P38" s="121"/>
      <c r="Q38" s="121"/>
    </row>
    <row r="39" spans="1:33" ht="21" x14ac:dyDescent="0.35">
      <c r="C39" s="168"/>
      <c r="L39" s="120"/>
      <c r="M39" s="120"/>
      <c r="N39" s="120"/>
      <c r="O39" s="120"/>
      <c r="P39" s="120"/>
      <c r="Q39" s="120"/>
    </row>
    <row r="40" spans="1:33" ht="18.5" x14ac:dyDescent="0.35">
      <c r="B40" s="14"/>
      <c r="E40" s="14"/>
      <c r="L40" s="116"/>
      <c r="M40" s="115"/>
      <c r="N40" s="115"/>
      <c r="O40" s="115"/>
      <c r="P40" s="115"/>
      <c r="Q40" s="115"/>
    </row>
    <row r="41" spans="1:33" ht="18.5" x14ac:dyDescent="0.35">
      <c r="L41" s="116"/>
      <c r="M41" s="115"/>
      <c r="N41" s="115"/>
      <c r="O41" s="115"/>
      <c r="P41" s="115"/>
      <c r="Q41" s="115"/>
    </row>
    <row r="42" spans="1:33" x14ac:dyDescent="0.35"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33" x14ac:dyDescent="0.35">
      <c r="M43" s="10"/>
      <c r="N43" s="19"/>
      <c r="O43" s="10"/>
      <c r="P43" s="10"/>
      <c r="Q43" s="10"/>
      <c r="R43" s="10"/>
      <c r="S43" s="10"/>
      <c r="T43" s="19"/>
      <c r="U43" s="10"/>
      <c r="V43" s="10"/>
      <c r="W43" s="10"/>
      <c r="X43" s="10"/>
      <c r="Y43" s="10"/>
      <c r="Z43" s="10"/>
    </row>
    <row r="44" spans="1:33" x14ac:dyDescent="0.35">
      <c r="N44" s="3"/>
      <c r="T44" s="3"/>
    </row>
    <row r="45" spans="1:33" x14ac:dyDescent="0.35">
      <c r="N45" s="3"/>
      <c r="T45" s="3"/>
    </row>
  </sheetData>
  <mergeCells count="151">
    <mergeCell ref="Z34:AA34"/>
    <mergeCell ref="AB34:AC34"/>
    <mergeCell ref="AD34:AE34"/>
    <mergeCell ref="AF34:AG34"/>
    <mergeCell ref="A36:B36"/>
    <mergeCell ref="P13:U13"/>
    <mergeCell ref="AF32:AG32"/>
    <mergeCell ref="A34:B34"/>
    <mergeCell ref="D34:G34"/>
    <mergeCell ref="H34:K34"/>
    <mergeCell ref="L34:O34"/>
    <mergeCell ref="P34:Q34"/>
    <mergeCell ref="R34:S34"/>
    <mergeCell ref="T34:U34"/>
    <mergeCell ref="V34:W34"/>
    <mergeCell ref="X34:Y34"/>
    <mergeCell ref="T32:U32"/>
    <mergeCell ref="V32:W32"/>
    <mergeCell ref="X32:Y32"/>
    <mergeCell ref="Z32:AA32"/>
    <mergeCell ref="AB32:AC32"/>
    <mergeCell ref="AD32:AE32"/>
    <mergeCell ref="A32:B32"/>
    <mergeCell ref="D32:G32"/>
    <mergeCell ref="D30:E30"/>
    <mergeCell ref="F30:G30"/>
    <mergeCell ref="H30:I30"/>
    <mergeCell ref="J30:K30"/>
    <mergeCell ref="L30:M30"/>
    <mergeCell ref="N30:O30"/>
    <mergeCell ref="Z27:AA27"/>
    <mergeCell ref="AB27:AC27"/>
    <mergeCell ref="H32:K32"/>
    <mergeCell ref="L32:O32"/>
    <mergeCell ref="P32:Q32"/>
    <mergeCell ref="R32:S32"/>
    <mergeCell ref="D31:E31"/>
    <mergeCell ref="F31:G31"/>
    <mergeCell ref="H31:I31"/>
    <mergeCell ref="J31:K31"/>
    <mergeCell ref="L31:M31"/>
    <mergeCell ref="N31:O31"/>
    <mergeCell ref="AD27:AE27"/>
    <mergeCell ref="AF27:AG27"/>
    <mergeCell ref="A28:C28"/>
    <mergeCell ref="D29:E29"/>
    <mergeCell ref="F29:G29"/>
    <mergeCell ref="H29:I29"/>
    <mergeCell ref="J29:K29"/>
    <mergeCell ref="L29:M29"/>
    <mergeCell ref="D23:AG26"/>
    <mergeCell ref="A27:B27"/>
    <mergeCell ref="D27:G27"/>
    <mergeCell ref="H27:K27"/>
    <mergeCell ref="L27:O27"/>
    <mergeCell ref="P27:Q27"/>
    <mergeCell ref="R27:S27"/>
    <mergeCell ref="T27:U27"/>
    <mergeCell ref="V27:W27"/>
    <mergeCell ref="X27:Y27"/>
    <mergeCell ref="N29:O29"/>
    <mergeCell ref="A20:A22"/>
    <mergeCell ref="B20:B22"/>
    <mergeCell ref="C20:C22"/>
    <mergeCell ref="D20:G21"/>
    <mergeCell ref="H20:K21"/>
    <mergeCell ref="L20:O21"/>
    <mergeCell ref="AB20:AC21"/>
    <mergeCell ref="AD20:AE21"/>
    <mergeCell ref="AF20:AG21"/>
    <mergeCell ref="D22:E22"/>
    <mergeCell ref="F22:G22"/>
    <mergeCell ref="H22:I22"/>
    <mergeCell ref="J22:K22"/>
    <mergeCell ref="L22:M22"/>
    <mergeCell ref="N22:O22"/>
    <mergeCell ref="P20:Q21"/>
    <mergeCell ref="R20:S21"/>
    <mergeCell ref="T20:U21"/>
    <mergeCell ref="V20:W21"/>
    <mergeCell ref="X20:Y21"/>
    <mergeCell ref="Z20:AA21"/>
    <mergeCell ref="AH16:AI16"/>
    <mergeCell ref="A18:B18"/>
    <mergeCell ref="D18:G18"/>
    <mergeCell ref="H18:K18"/>
    <mergeCell ref="L18:O18"/>
    <mergeCell ref="P18:Q18"/>
    <mergeCell ref="R18:S18"/>
    <mergeCell ref="T18:U18"/>
    <mergeCell ref="V18:W18"/>
    <mergeCell ref="X18:Y18"/>
    <mergeCell ref="V16:W16"/>
    <mergeCell ref="X16:Y16"/>
    <mergeCell ref="Z16:AA16"/>
    <mergeCell ref="AB16:AC16"/>
    <mergeCell ref="AD16:AE16"/>
    <mergeCell ref="AF16:AG16"/>
    <mergeCell ref="Z18:AA18"/>
    <mergeCell ref="AB18:AC18"/>
    <mergeCell ref="AD18:AE18"/>
    <mergeCell ref="AF18:AG18"/>
    <mergeCell ref="AF11:AG11"/>
    <mergeCell ref="A12:C12"/>
    <mergeCell ref="D13:O15"/>
    <mergeCell ref="A16:B16"/>
    <mergeCell ref="D16:G16"/>
    <mergeCell ref="H16:K16"/>
    <mergeCell ref="L16:O16"/>
    <mergeCell ref="P16:Q16"/>
    <mergeCell ref="R16:S16"/>
    <mergeCell ref="T16:U16"/>
    <mergeCell ref="T11:U11"/>
    <mergeCell ref="V11:W11"/>
    <mergeCell ref="X11:Y11"/>
    <mergeCell ref="Z11:AA11"/>
    <mergeCell ref="AB11:AC11"/>
    <mergeCell ref="AD11:AE11"/>
    <mergeCell ref="A11:B11"/>
    <mergeCell ref="D11:G11"/>
    <mergeCell ref="H11:K11"/>
    <mergeCell ref="L11:O11"/>
    <mergeCell ref="P11:Q11"/>
    <mergeCell ref="R11:S11"/>
    <mergeCell ref="D9:I10"/>
    <mergeCell ref="N9:AG9"/>
    <mergeCell ref="P10:AG10"/>
    <mergeCell ref="AB4:AC5"/>
    <mergeCell ref="AD4:AE5"/>
    <mergeCell ref="AF4:AG5"/>
    <mergeCell ref="D5:E5"/>
    <mergeCell ref="F5:G5"/>
    <mergeCell ref="H5:I5"/>
    <mergeCell ref="J5:K5"/>
    <mergeCell ref="L5:M5"/>
    <mergeCell ref="N5:O5"/>
    <mergeCell ref="P4:Q5"/>
    <mergeCell ref="R4:S5"/>
    <mergeCell ref="T4:U5"/>
    <mergeCell ref="V4:W5"/>
    <mergeCell ref="X4:Y5"/>
    <mergeCell ref="Z4:AA5"/>
    <mergeCell ref="A4:A6"/>
    <mergeCell ref="B4:B6"/>
    <mergeCell ref="C4:C6"/>
    <mergeCell ref="D4:G4"/>
    <mergeCell ref="H4:K4"/>
    <mergeCell ref="L4:O4"/>
    <mergeCell ref="F7:AG7"/>
    <mergeCell ref="D8:E8"/>
    <mergeCell ref="L8:AG8"/>
  </mergeCells>
  <printOptions horizontalCentered="1"/>
  <pageMargins left="0.31496062992125984" right="0.31496062992125984" top="1.1811023622047245" bottom="0.78740157480314965" header="0.19685039370078741" footer="0.31496062992125984"/>
  <pageSetup paperSize="9" scale="45" orientation="landscape" r:id="rId1"/>
  <headerFooter>
    <oddHeader>&amp;L&amp;G&amp;C&amp;"-,Negrito"&amp;18CRONOGRAMA FÍSICO FINANCEIRO&amp;"-,Regular"&amp;14
PROJETO BÁSICO
(Sistema de segurança eletrônica)&amp;R&amp;"-,Negrito"&amp;14CLIENTE / OBRA:
ALFÂNDEGA DA RECEITA FEDERAL DO BRASIL EM SÃO PAULO (ALF/SPO)</oddHeader>
    <oddFooter>&amp;L&amp;"-,Negrito"&amp;14I-DEA Tecnologia Aplicada Ltda.&amp;"-,Regular"
Rua John Harrison, 299 - Sala 207 - LAPA - São Paulo/SP
CNPJ: 13.090.776/0001-91&amp;R&amp;14Página &amp;P de&amp;N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planilha de custos</vt:lpstr>
      <vt:lpstr>Cronograma físico-financeiro</vt:lpstr>
      <vt:lpstr>'Cronograma físico-financeiro'!Area_de_impressao</vt:lpstr>
      <vt:lpstr>'planilha de custos'!Area_de_impressao</vt:lpstr>
      <vt:lpstr>'planilha de custos'!Titulos_de_impressao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Angelin</dc:creator>
  <cp:lastModifiedBy>Edmar Ferreira Diniz</cp:lastModifiedBy>
  <cp:lastPrinted>2022-05-16T22:54:58Z</cp:lastPrinted>
  <dcterms:created xsi:type="dcterms:W3CDTF">2021-06-16T13:33:33Z</dcterms:created>
  <dcterms:modified xsi:type="dcterms:W3CDTF">2023-10-23T16:57:02Z</dcterms:modified>
</cp:coreProperties>
</file>